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55" tabRatio="868" activeTab="0"/>
  </bookViews>
  <sheets>
    <sheet name="Resumen" sheetId="1" r:id="rId1"/>
    <sheet name="Privadas 2016" sheetId="2" r:id="rId2"/>
    <sheet name="Estatales 2016" sheetId="3" r:id="rId3"/>
    <sheet name="Gen-Tra-Dis 2016" sheetId="4" r:id="rId4"/>
    <sheet name="Resumen Anual" sheetId="5" state="hidden" r:id="rId5"/>
    <sheet name="Gráfico evoluciones" sheetId="6" state="hidden" r:id="rId6"/>
    <sheet name="Por Tipo de Empresa" sheetId="7" state="hidden" r:id="rId7"/>
  </sheets>
  <externalReferences>
    <externalReference r:id="rId10"/>
    <externalReference r:id="rId11"/>
  </externalReferences>
  <definedNames>
    <definedName name="_xlnm.Print_Area" localSheetId="2">'Estatales 2016'!$A$1:$G$63</definedName>
    <definedName name="_xlnm.Print_Area" localSheetId="3">'Gen-Tra-Dis 2016'!$A$1:$F$200</definedName>
    <definedName name="_xlnm.Print_Area" localSheetId="5">'Gráfico evoluciones'!$A$1:$P$111</definedName>
    <definedName name="_xlnm.Print_Area" localSheetId="6">'Por Tipo de Empresa'!$B$1:$K$19</definedName>
    <definedName name="_xlnm.Print_Area" localSheetId="1">'Privadas 2016'!$A$1:$G$163</definedName>
    <definedName name="_xlnm.Print_Area" localSheetId="0">'Resumen'!$A$1:$H$54</definedName>
    <definedName name="_xlnm.Print_Area" localSheetId="4">'Resumen Anual'!$B$1:$E$130</definedName>
    <definedName name="AYACUCHO">'[1]X_DEPA'!#REF!</definedName>
    <definedName name="LIMA_I">'[1]X_DEPA'!#REF!</definedName>
    <definedName name="LIMA_II">'[1]X_DEPA'!#REF!</definedName>
    <definedName name="PIURA_I">'[1]X_DEPA'!#REF!</definedName>
  </definedNames>
  <calcPr fullCalcOnLoad="1"/>
</workbook>
</file>

<file path=xl/comments5.xml><?xml version="1.0" encoding="utf-8"?>
<comments xmlns="http://schemas.openxmlformats.org/spreadsheetml/2006/main">
  <authors>
    <author>Sandoval Micha Ysela Aracely</author>
  </authors>
  <commentList>
    <comment ref="B30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Presentó al I TRIM 2016</t>
        </r>
      </text>
    </comment>
    <comment ref="B37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Inf. Ing. Jorge V.</t>
        </r>
      </text>
    </comment>
    <comment ref="B51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Sólo se consideró la inversión hasta junio 2015 porque ya no hay más información en el escaneado.</t>
        </r>
      </text>
    </comment>
    <comment ref="B68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Información Ing. Jorge</t>
        </r>
      </text>
    </comment>
    <comment ref="B76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último valor tomado de Inv. I trim 2016</t>
        </r>
      </text>
    </comment>
    <comment ref="B99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último contenido tomado de Inv. I trim 2016</t>
        </r>
      </text>
    </comment>
    <comment ref="B105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Info. Lucio Huamán correo 21/04/2016</t>
        </r>
      </text>
    </comment>
    <comment ref="D117" authorId="0">
      <text>
        <r>
          <rPr>
            <b/>
            <sz val="9"/>
            <rFont val="Tahoma"/>
            <family val="2"/>
          </rPr>
          <t>Sandoval Micha Ysela Aracely:</t>
        </r>
        <r>
          <rPr>
            <sz val="9"/>
            <rFont val="Tahoma"/>
            <family val="2"/>
          </rPr>
          <t xml:space="preserve">
Determinado a partir del Total REP ( ya que la sumatoria de partes no coincide con el total final)</t>
        </r>
      </text>
    </comment>
  </commentList>
</comments>
</file>

<file path=xl/sharedStrings.xml><?xml version="1.0" encoding="utf-8"?>
<sst xmlns="http://schemas.openxmlformats.org/spreadsheetml/2006/main" count="721" uniqueCount="268">
  <si>
    <t>Nº</t>
  </si>
  <si>
    <t>Nombre de la empresa</t>
  </si>
  <si>
    <t>Total</t>
  </si>
  <si>
    <t>Total General</t>
  </si>
  <si>
    <t>EDEGEL S.A.A.</t>
  </si>
  <si>
    <t>Estatal</t>
  </si>
  <si>
    <t>Privada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</si>
  <si>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</si>
  <si>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</si>
  <si>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</si>
  <si>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</si>
  <si>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</si>
  <si>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</si>
  <si>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</si>
  <si>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</si>
  <si>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</si>
  <si>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</si>
  <si>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</si>
  <si>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</si>
  <si>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</si>
  <si>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</si>
  <si>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</si>
  <si>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</si>
  <si>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</si>
  <si>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</si>
  <si>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t>8.5       INVERSIÓN POR ACTIVIDAD</t>
  </si>
  <si>
    <t>AGUAS Y ENERGIA PERU S.A.</t>
  </si>
  <si>
    <t>DUKE ENERGY INTERNATIONAL EGENOR S. EN C. POR A.</t>
  </si>
  <si>
    <t>EMPRESA DE GENERACION ELECTRICA CHEVES S.A.</t>
  </si>
  <si>
    <t>EMPRESA DE GENERACION MACUSANI S.A.</t>
  </si>
  <si>
    <t>EMPRESA ELECTRICA NUEVA ESPERANZA SRL</t>
  </si>
  <si>
    <t>FENIX POWER PERU S.A.</t>
  </si>
  <si>
    <t>KALLPA GENERACION S.A.</t>
  </si>
  <si>
    <t>TERMOSELVA S.R.L.</t>
  </si>
  <si>
    <t>CONSORCIO MINERO HORIZONTE S.A.</t>
  </si>
  <si>
    <t>INTERCONEXION ELECTRICA ISA PERU S.A.</t>
  </si>
  <si>
    <t>PROYECTO ESPECIAL OLMO TINAJONES</t>
  </si>
  <si>
    <t>EDELNOR S.A.A.</t>
  </si>
  <si>
    <t>LUZ DEL SUR S.A.A.</t>
  </si>
  <si>
    <t>ELECTROPERU S.A.</t>
  </si>
  <si>
    <t>ELECTRO ORIENTE S.A.</t>
  </si>
  <si>
    <t>ELECTRO PUNO S.A.A.</t>
  </si>
  <si>
    <t>ELECTRO SUR ESTE S.A.A.</t>
  </si>
  <si>
    <t>ELECTRO UCAYALI  S.A.</t>
  </si>
  <si>
    <t>ELECTROCENTRO S.A.</t>
  </si>
  <si>
    <t>Total Privadas</t>
  </si>
  <si>
    <t>Total Estatales</t>
  </si>
  <si>
    <t>Año</t>
  </si>
  <si>
    <t>EMPRESAS DE GENERACION PUBLICAS</t>
  </si>
  <si>
    <t>Inversiones Eléctricas</t>
  </si>
  <si>
    <t>Inversiones No Eléctricas</t>
  </si>
  <si>
    <t>EMPRESAS DE GENERACION PRIVADAS</t>
  </si>
  <si>
    <t>EMPRESAS DE DISTRIBUCION PUBLICAS</t>
  </si>
  <si>
    <t>EMPRESAS DE DISTRIBUCION PRIVADAS</t>
  </si>
  <si>
    <t>EMPRESAS DE TRANSMISION PRIVADAS</t>
  </si>
  <si>
    <t>Suma Total</t>
  </si>
  <si>
    <t>Total Inversiones DGER :</t>
  </si>
  <si>
    <t>TOTAL INVERSIONES :</t>
  </si>
  <si>
    <t>Inversiones electricas</t>
  </si>
  <si>
    <t>Inversiones No Electricas</t>
  </si>
  <si>
    <t>EMPRESAS DE TRANSMISION PUBLICAS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</si>
  <si>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</si>
  <si>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EMPRESA DE GENERACION ELECTRICA DE AREQUIPA S.A. (EGASA)</t>
  </si>
  <si>
    <t>EMPRESA DE GENERACION ELECTRICA MACHUPICCHU S.A. (EGEMSA)</t>
  </si>
  <si>
    <t>EMPRESA DE GENERACION ELECTRICA SAN GABAN S.A.</t>
  </si>
  <si>
    <t>AGROINDUSTRIAL PARAMONGA S.A.</t>
  </si>
  <si>
    <t>CENTRAL HIDROELECTRICA LANGUI S.A.</t>
  </si>
  <si>
    <t>CENTRAL HIDROELECTRICA SAN HILARION S.A.</t>
  </si>
  <si>
    <t>COMPAÑÍA ELECTRICA EL PLATANAL S.A. (CELEPSA)</t>
  </si>
  <si>
    <t>CORPORACION MINERA DEL PERU S.A. (CORMIPESA)</t>
  </si>
  <si>
    <t>CHINANGO S.A.C.</t>
  </si>
  <si>
    <t>ELECTRICA SANTA ROSA S.A.C.</t>
  </si>
  <si>
    <t>SN POWER PERU S.A.</t>
  </si>
  <si>
    <t>EMPRESA ELECTRICA DE PIURA S.A. (EEPSA)</t>
  </si>
  <si>
    <t>ENERGIA DEL SUR S.A.(ENERSUR)</t>
  </si>
  <si>
    <t>HIDROELECTRICA SANTA CRUZ S.A.C.</t>
  </si>
  <si>
    <t>PERUANA DE ENERGIA S.A. (PERENE)</t>
  </si>
  <si>
    <t>SDF ENERGIA S.A.</t>
  </si>
  <si>
    <t>SHOUGANG GENERACION ELECTRICA S.A.A. (SHOUGESA)</t>
  </si>
  <si>
    <t>SINDICATO ENERGETICO S.A. (SINERSA)</t>
  </si>
  <si>
    <t>SOCIEDAD MINERA CORONA S.A.</t>
  </si>
  <si>
    <t>ELECTRO TOCACHE S.A.</t>
  </si>
  <si>
    <t>ELECTRONOROESTE S.A. (ENOSA)</t>
  </si>
  <si>
    <t>ELECTRONORTE MEDIO (HIDRANDINA)</t>
  </si>
  <si>
    <t>ELECTRONORTE S.A. (ENSA)</t>
  </si>
  <si>
    <t>ELECTROSUR S.A.</t>
  </si>
  <si>
    <t>SOCIEDAD ELECTRICA DEL SUR OESTE S.A. (SEAL)</t>
  </si>
  <si>
    <t>CONSORCIO ELECTRICO DE VILLACURI S.A.C. (COELVISAC)</t>
  </si>
  <si>
    <t>ELECTRO PANGOA S.A.</t>
  </si>
  <si>
    <t>ELECTRODUNAS S.A.A.</t>
  </si>
  <si>
    <t>EMPRESA DE DISTRIBUCION ELECTRICA DE CAÑETE  S.A. (EDECAÑETE)</t>
  </si>
  <si>
    <t>SERVICIOS ELECTRICOS RIOJA S.A. (SERSA)</t>
  </si>
  <si>
    <t>CONSORCIO ENERGETICO DE HUANCAVELICA S.A. (CONENHUA)</t>
  </si>
  <si>
    <t>CONSORCIO TRANSMANTARO S.A. (CTM)</t>
  </si>
  <si>
    <t>ETENORTE S.R.L.</t>
  </si>
  <si>
    <t>ETESELVA S.R.L.</t>
  </si>
  <si>
    <t>MINERA AURIFERA RETAMAS S.A. (MARSA)</t>
  </si>
  <si>
    <t>RED DE ENERGIA DEL PERU S.A. (REP)</t>
  </si>
  <si>
    <t>RED ELECTRICA DEL SUR S.A. (REDESUR)</t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</si>
  <si>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</si>
  <si>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</si>
  <si>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</si>
  <si>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</si>
  <si>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</si>
  <si>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 xml:space="preserve">TERMOCHILCA </t>
  </si>
  <si>
    <t>GENERADORA DE ENERGIA DEL PERU SA</t>
  </si>
  <si>
    <t>HIDROCAÑETE SA</t>
  </si>
  <si>
    <t>ELECTRICA RIO DOBLE SA</t>
  </si>
  <si>
    <t>ANDES GENERATING CORPORATION S.A.C.</t>
  </si>
  <si>
    <t>BIOENERGÍA DEL CHIRA S.A.</t>
  </si>
  <si>
    <t>INVERSIONES EJECUTADAS AÑO 2013 -POR TIPO DE EMPRESA- (MILES US$)</t>
  </si>
  <si>
    <t>8.1  INVERSIÓN TOTAL EN EL SUBSECTOR ELECTRICIDAD (miles US$)</t>
  </si>
  <si>
    <t>DGER</t>
  </si>
  <si>
    <r>
      <t>Electrificación Rural</t>
    </r>
    <r>
      <rPr>
        <b/>
        <vertAlign val="superscript"/>
        <sz val="10"/>
        <color indexed="9"/>
        <rFont val="Arial"/>
        <family val="2"/>
      </rPr>
      <t>1</t>
    </r>
  </si>
  <si>
    <t>Transmisoras</t>
  </si>
  <si>
    <t>Estatal (*)</t>
  </si>
  <si>
    <t>2001*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</si>
  <si>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</si>
  <si>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(**) Información Preliminar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</si>
  <si>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</si>
  <si>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</si>
  <si>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</si>
  <si>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</si>
  <si>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</si>
  <si>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</si>
  <si>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</si>
  <si>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</si>
  <si>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</si>
  <si>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EMPRESA: PERUANA DE INVERSIONES EN ENERGÍAS RENOVABLES S.A.C.</t>
  </si>
  <si>
    <t>GTS MAJES S.A.C.</t>
  </si>
  <si>
    <t>GTS REPARTICIÓN S.A.C.</t>
  </si>
  <si>
    <t>PROYECTO ESPECIAL CHAVIMOCHIC</t>
  </si>
  <si>
    <t>Total General (miles US$)</t>
  </si>
  <si>
    <t xml:space="preserve">   (*) No considera la inversión ejecutada por la DGER</t>
  </si>
  <si>
    <t xml:space="preserve"> </t>
  </si>
  <si>
    <t>TC</t>
  </si>
  <si>
    <t>EMPRESA DE GENERACIÓN ELÉCTRICA CANCHAYLLO S.A.C.</t>
  </si>
  <si>
    <t>ENERGÍA EÓLICA SA</t>
  </si>
  <si>
    <t>LEYENDA:</t>
  </si>
  <si>
    <t xml:space="preserve">Negro </t>
  </si>
  <si>
    <t>Presentaron en algún trimestre</t>
  </si>
  <si>
    <t>Azúl</t>
  </si>
  <si>
    <t>Verde</t>
  </si>
  <si>
    <t>Estimado de empresas no informantes con proyectos construidos durante el año</t>
  </si>
  <si>
    <t>EMPRESA DE GENERACION ELECTRICADEL SUR S.A. (EGESUR)</t>
  </si>
  <si>
    <t>CERRO DEL AGUILA S.A.</t>
  </si>
  <si>
    <t>EMPRESA CONCESIONARIA ENERGÍA LIMPIA S.A.C.*</t>
  </si>
  <si>
    <t>EMPRESA DE GENERACION ELECTRICA DE JUNIN S.A.C.</t>
  </si>
  <si>
    <t>EMPRESA DE GENERACIÓN ELÉCTRICA SANTA ANA S.R.L. *</t>
  </si>
  <si>
    <t>EMPRESA DE GENERACIÓN HIDRÁULICA SELVA S.A. *</t>
  </si>
  <si>
    <t>EMPRESA DE GENERACIÓN HIDROELÉCTRICA DEL CUSCO S.A. (EGECUZCO)</t>
  </si>
  <si>
    <t>EMPRESA DE GENERACIÓN HIDROELÉCTRICA DEL CUSCO S.A.*</t>
  </si>
  <si>
    <t xml:space="preserve">EMPRESA DE GENERACION HUALLAGA S.A. </t>
  </si>
  <si>
    <t>EMPRESA ELÉCTRICA AGUA AZÚL S.A. *</t>
  </si>
  <si>
    <t>GENERACIÓN ANDINA S.A. *</t>
  </si>
  <si>
    <t>GENERACION ELECTRICA DE ATOCONGO S.A. *</t>
  </si>
  <si>
    <t>GENERADORA DE ENERGIA DEL PERU S.A. *</t>
  </si>
  <si>
    <t>GENERADORA ELÉCTRICA MOLLOCO S.A.C.</t>
  </si>
  <si>
    <t>GENRENT DEL PERÚ S.A.C.</t>
  </si>
  <si>
    <t>HIDROELÉCTRICA KARPA S.A.C. *</t>
  </si>
  <si>
    <t>HIDROELÉCTRICA MARAÑÓN S.R.L. *</t>
  </si>
  <si>
    <t>HOT ROCK PERU SA</t>
  </si>
  <si>
    <t>HUAURA POWER GROUP S.A. *</t>
  </si>
  <si>
    <t>INFRAESTRUCTURAS Y ENERGÍAS DEL PERÚ S.A.C. *</t>
  </si>
  <si>
    <t xml:space="preserve">LA VIRGEN S.A.C. </t>
  </si>
  <si>
    <t>PARQUE EÓLICO MARCONA S.A.C. (COBRA PERU)</t>
  </si>
  <si>
    <t>PARQUE EÓLICO TRES HERMANAS S.A.C.</t>
  </si>
  <si>
    <t>PLANTA DE RESERVA FRÍA DE GENERACIÓN DE ETEN S.A. (COBRA PERU)</t>
  </si>
  <si>
    <t xml:space="preserve">SAMAY I S.A. </t>
  </si>
  <si>
    <t>SOCIEDAD MINERA CERRO VERDE S.A.A. *</t>
  </si>
  <si>
    <t>T-SOLAR SAC</t>
  </si>
  <si>
    <t xml:space="preserve">ABENGOA TRANSMISIÓN SUR S.A. </t>
  </si>
  <si>
    <t xml:space="preserve">ABENGOA TRANSMISIÓN NORTE S.A. </t>
  </si>
  <si>
    <t>ATN 3 S.A.</t>
  </si>
  <si>
    <t xml:space="preserve">CONCESIONARIA LÍNEA DE TRANSMISIÓN CCNCM S.AC. </t>
  </si>
  <si>
    <t>CONSORCIO RED ELÉCTRICA INTERNACIONAL S.A. - AC CAPITALES SAFI *</t>
  </si>
  <si>
    <t>LÍNEAS DE TRANSMISIÓN PERUANAS S.A.C.</t>
  </si>
  <si>
    <t>TRANSMISORA ELÉCTRICA DEL SUR</t>
  </si>
  <si>
    <t>(*) Información estimada de empresas con proyectos en ejecución al 2015.</t>
  </si>
  <si>
    <t>(**) Información procesada a diciembre 2015.</t>
  </si>
  <si>
    <t>Presentaron al ÚLTIMO TRIMESTRE</t>
  </si>
  <si>
    <t>Publico</t>
  </si>
  <si>
    <t>Privado</t>
  </si>
  <si>
    <t>CIERRE DEFINITIVO PARA ANUARIO 2015: 22/04/2016</t>
  </si>
  <si>
    <t xml:space="preserve">  1.4   INVERSIONES EJECUTADAS POR ACTIVIDAD Y EMPRESAS ESTATALES Y PRIVADAS (millones US $)</t>
  </si>
  <si>
    <t xml:space="preserve">Inversión Total en Millones de US$ </t>
  </si>
  <si>
    <t>Tipo de Empresas</t>
  </si>
  <si>
    <t>2015*</t>
  </si>
  <si>
    <t>Variación media 15/05</t>
  </si>
  <si>
    <t>(*) En el año 2001 se interconectan los sistemas SICN y SIS para conformar el Sistema Eléctrico Interconectado Nacional - SEIN</t>
  </si>
  <si>
    <t>(*) Incluye las inversiones ejecutadas por la Dirección General de Electrificación Rural - DGER</t>
  </si>
  <si>
    <t>AC ENERGÍA S.A. *</t>
  </si>
  <si>
    <t>AMAZONAS GENERACIÓN S.A.</t>
  </si>
  <si>
    <t xml:space="preserve">ANDEAN POWER S.A. </t>
  </si>
  <si>
    <t>COMPAÑÍA ENERGÉTICA DEL CENTRO S.A.C. *</t>
  </si>
  <si>
    <t>COMPAÑÍA MINERA PODEROSA S.A. *</t>
  </si>
  <si>
    <t>COMPAÑÍA VERACRUZ S.A.C. *</t>
  </si>
  <si>
    <t>CONSORCIO ENERGÍA LIMPIA S.A.</t>
  </si>
  <si>
    <t>CONSORCIO HIDROELÉCTRICO SUR - MEDIO *</t>
  </si>
  <si>
    <t>CONSORCIO HYDRIKA 6 *</t>
  </si>
  <si>
    <t>CORPORACION MINERA DEL PERU S.A. *</t>
  </si>
  <si>
    <t>EGEJUNÍN TULUMAYO IV S.A.C. *</t>
  </si>
  <si>
    <t>EGEJUNÍN TULUMAYO V S.A.C. *</t>
  </si>
  <si>
    <t>ELECTRO ZAÑA S.A.C. *</t>
  </si>
  <si>
    <t>EMPRESA DE GENERACIÓN ELÉCTRICA CANCHAYLLO S.A.C. *</t>
  </si>
  <si>
    <t>EMPRESA DE GENERACIÓN ELÉCTRICA COLCA S.A.*</t>
  </si>
  <si>
    <t>EMPRESA DE GENERACION ELECTRICA RÍO BAÑOS S.A.C.*</t>
  </si>
  <si>
    <t>EMPRESA DE GENERACIÓN ELÉCTRICA SANTA LORENZA S.A.C *</t>
  </si>
  <si>
    <t>EMPRESA DE GENERACIÓN HIDROELÉCTRICA DEL CUSCO S.A. *</t>
  </si>
  <si>
    <t>EMPRESA ELÉCTRICA AGUA AZUL S.A.</t>
  </si>
  <si>
    <t>EMPRESA ELÉCTRICA AGUA AZÚL S.A.</t>
  </si>
  <si>
    <t>EMPRESA ENERGÉTICA MONZON SAC</t>
  </si>
  <si>
    <t>EMPRESA HYDRIKA 1 S.A.C. *</t>
  </si>
  <si>
    <t>EMPRESA HYDRIKA 2 S.A.C. *</t>
  </si>
  <si>
    <t>EMPRESA HYDRIKA 3 S.A.C. *</t>
  </si>
  <si>
    <t>EMPRESA HYDRIKA 4 S.A.C. *</t>
  </si>
  <si>
    <t>EMPRESA HYDRIKA 5 S.A.C. *</t>
  </si>
  <si>
    <t>EMPRESA PERUANA DE INVERSIONES EN ENERGÍAS RENOVABLES S.A.C.</t>
  </si>
  <si>
    <t>ENEL GREEN POWER S.A.C</t>
  </si>
  <si>
    <t>ENGIE ENERGIA PERU S.A.</t>
  </si>
  <si>
    <t>GENERACIÓN ANDINA S.A.</t>
  </si>
  <si>
    <t>GENERADORA DE ENERGIA DEL PERU S.A.*</t>
  </si>
  <si>
    <t>GENERADORA ELÉCTRICA MOLLOCO S.A.C. *</t>
  </si>
  <si>
    <t>GENRENT DEL PERÚ S.A.C. *</t>
  </si>
  <si>
    <t xml:space="preserve">GR PAINO S.A.C. </t>
  </si>
  <si>
    <t xml:space="preserve">GR TARUCA S.A.C. </t>
  </si>
  <si>
    <t>HIDROELÉCTRICA COLA S.A. *</t>
  </si>
  <si>
    <t xml:space="preserve">HIDROELÉCTRICA KARPA S.A.C. </t>
  </si>
  <si>
    <t>HIDROELÉCTRICA LAGUNA AZUL S.R.L.</t>
  </si>
  <si>
    <t>HIDROENERGÍA S.A.C. *</t>
  </si>
  <si>
    <t>SAMAY I S.A. *</t>
  </si>
  <si>
    <t>SOCIEDAD MINERA CERRO VERDE S.A.A.</t>
  </si>
  <si>
    <t>STATKRAFT PERU S.A.</t>
  </si>
  <si>
    <t>8.2  INVERSIÓN EJECUTADA POR LAS EMPRESAS PRIVADAS - AÑO 2016 (miles US$)</t>
  </si>
  <si>
    <t>ATN 3 S.A. *</t>
  </si>
  <si>
    <t>CARAVELI COTAROUSE TRANSMISORA DE ENERGIA S.A.C.</t>
  </si>
  <si>
    <t xml:space="preserve">CONCESIONARIA LÍNEA DE TRANSMISIÓN CCNCM S.A.C. * </t>
  </si>
  <si>
    <t>TRANSMISORA ELÉCTRICA DEL SUR 2 S.A. *</t>
  </si>
  <si>
    <t>LÍNEAS DE TRANSMISIÓN PERUANAS S.A.C. *</t>
  </si>
  <si>
    <t>TRANSMISORA ELÉCTRICA DEL SUR S.A.</t>
  </si>
  <si>
    <t>EMPRESA DE GENERACION ELECTRICA DEL SUR S.A. (EGESUR)</t>
  </si>
  <si>
    <t>ELECTRO PUNO S.A.A.*</t>
  </si>
  <si>
    <t>ELECTRO UCAYALI  S.A. *</t>
  </si>
  <si>
    <t>ELECTRONORTE MEDIO (HIDRANDINA) *</t>
  </si>
  <si>
    <t>ELECTRONORTE S.A. (ENSA) *</t>
  </si>
  <si>
    <t>8.5.1       Inversión de Empresas Generadoras - año 2016 (miles US$)</t>
  </si>
  <si>
    <t>2016**</t>
  </si>
  <si>
    <t>(**) Información recopilada a diciembre 2016</t>
  </si>
  <si>
    <t>Incremento 16/15</t>
  </si>
  <si>
    <t>Variación media 16/11</t>
  </si>
  <si>
    <t>Incremento 16/06</t>
  </si>
  <si>
    <t>Total Inversiones Eléctricas en el año 2016</t>
  </si>
  <si>
    <t>8.3  INVERSIÓN EJECUTADA POR LAS EMPRESAS ESTATALES - AÑO 2016 (miles US$)</t>
  </si>
  <si>
    <t>8.4  INVERSIÓN EJECUTADA EN ELECTRIFICACIÓN RURAL - AÑO 2016 (miles US$)</t>
  </si>
  <si>
    <t>8.5.2       Inversiónes de Empresas Transmisoras - año 2016 (miles US$)</t>
  </si>
  <si>
    <t>8.5.3       Inversión de Empresas Distribuidoras - año 2016 (miles US$)</t>
  </si>
  <si>
    <t>EMPRESA DE GENERACION ELECTRICA DE JUNÍN S.A.C.</t>
  </si>
  <si>
    <t>(*) Información estimada de empresas con proyectos en ejecución.</t>
  </si>
  <si>
    <t>TERMOCHILCA S.A.C.</t>
  </si>
  <si>
    <t>ENEL GENERACIÓN PERÚ S.A.A. (1)</t>
  </si>
  <si>
    <t>ENEL GENERACIÓN PIURA S.A. (2)</t>
  </si>
  <si>
    <t>ENGIE ENERGIA PERU S.A. (3)</t>
  </si>
  <si>
    <t>(1) EDEGEL S.A.A. cambia de razón social a ENEL GENERACIÓN PERÚ S.A.A. en Noviembre del 2016.</t>
  </si>
  <si>
    <t>(2) EMPRESA ELÉCTRICA DE PIURA S.A. cambia de razón social a ENEL GENERACIÓN PIURA S.A. en noviembre del 2016.</t>
  </si>
  <si>
    <t>(3) ENERSUR S.A. cambia de razón social a ENGIE ENERGÍA PERÚ S.A. en marzo del 2016.</t>
  </si>
  <si>
    <t>(1) EDELNOR S.A.A. cambia de razón social a ENEL DISTRIBUCIÓN PERÚ S.A.A. en Noviembre del 2016.</t>
  </si>
  <si>
    <t xml:space="preserve">ENEL DISTRIBUCIÓN PERÚ S.A.A. (1) </t>
  </si>
  <si>
    <r>
      <t xml:space="preserve">ENEL DISTRIBUCIÓN PERÚ S.A.A. </t>
    </r>
    <r>
      <rPr>
        <vertAlign val="superscript"/>
        <sz val="10"/>
        <rFont val="Arial"/>
        <family val="2"/>
      </rPr>
      <t xml:space="preserve">(1) </t>
    </r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</si>
</sst>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€_-;\-* #,##0\ _€_-;_-* &quot;-&quot;\ _€_-;_-@_-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%"/>
    <numFmt numFmtId="171" formatCode="#\ ##0.00"/>
    <numFmt numFmtId="172" formatCode="_-* #,##0.00\ _€_-;\-* #,##0.00\ _€_-;_-* &quot;-&quot;\ _€_-;_-@_-"/>
    <numFmt numFmtId="173" formatCode="#\ ###\ ###\ ##0"/>
    <numFmt numFmtId="174" formatCode="#\ ###\ ##0"/>
    <numFmt numFmtId="175" formatCode="0.000"/>
    <numFmt numFmtId="176" formatCode="0.0"/>
    <numFmt numFmtId="177" formatCode="_-[$€]* #,##0.00_-;\-[$€]* #,##0.00_-;_-[$€]* &quot;-&quot;??_-;_-@_-"/>
    <numFmt numFmtId="178" formatCode="_-* #,##0.00_-;\-* #,##0.00_-;_-* &quot;-&quot;??_-;_-@_-"/>
    <numFmt numFmtId="179" formatCode="#\ ##0.0"/>
    <numFmt numFmtId="180" formatCode="0.0000000000000"/>
    <numFmt numFmtId="181" formatCode="0.0000"/>
    <numFmt numFmtId="182" formatCode="0.000000000000"/>
    <numFmt numFmtId="183" formatCode="[$-280A]dddd\,\ dd&quot; de &quot;mmmm&quot; de &quot;yyyy"/>
    <numFmt numFmtId="184" formatCode="[$-280A]hh:mm:ss\ AM/PM"/>
    <numFmt numFmtId="185" formatCode="#\ ##0"/>
    <numFmt numFmtId="186" formatCode="#\ ###\ ##0.00"/>
    <numFmt numFmtId="187" formatCode="_-* #,##0.0\ _€_-;\-* #,##0.0\ _€_-;_-* &quot;-&quot;\ _€_-;_-@_-"/>
    <numFmt numFmtId="188" formatCode="#.0\ ###\ ##0"/>
    <numFmt numFmtId="189" formatCode="#.00\ ###\ ##0"/>
    <numFmt numFmtId="190" formatCode="#.###\ ##0"/>
    <numFmt numFmtId="191" formatCode="#.####\ ##0"/>
    <numFmt numFmtId="192" formatCode="#.#####\ ##0"/>
    <numFmt numFmtId="193" formatCode="#.######\ ##0"/>
    <numFmt numFmtId="194" formatCode="#.#######\ ##0"/>
    <numFmt numFmtId="195" formatCode="#.########\ ##0"/>
    <numFmt numFmtId="196" formatCode="#.#########\ ##0"/>
    <numFmt numFmtId="197" formatCode="#.##\ ##0"/>
    <numFmt numFmtId="198" formatCode="#.#\ ##0"/>
    <numFmt numFmtId="199" formatCode="#.##0"/>
    <numFmt numFmtId="200" formatCode="#.##"/>
    <numFmt numFmtId="201" formatCode="#.#"/>
  </numFmts>
  <fonts count="1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sz val="8"/>
      <color indexed="14"/>
      <name val="Calibri"/>
      <family val="2"/>
    </font>
    <font>
      <sz val="10"/>
      <color indexed="19"/>
      <name val="Calibri"/>
      <family val="2"/>
    </font>
    <font>
      <sz val="8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7"/>
      <color indexed="12"/>
      <name val="Tahoma"/>
      <family val="2"/>
    </font>
    <font>
      <sz val="7"/>
      <color indexed="10"/>
      <name val="Tahom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7"/>
      <color indexed="8"/>
      <name val="Tahoma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7.75"/>
      <color indexed="8"/>
      <name val="Calibri"/>
      <family val="2"/>
    </font>
    <font>
      <b/>
      <sz val="16"/>
      <color indexed="9"/>
      <name val="Calibri"/>
      <family val="2"/>
    </font>
    <font>
      <b/>
      <sz val="10.5"/>
      <color indexed="8"/>
      <name val="Arial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b/>
      <sz val="16"/>
      <color indexed="8"/>
      <name val="Calibri"/>
      <family val="2"/>
    </font>
    <font>
      <b/>
      <sz val="7.15"/>
      <color indexed="8"/>
      <name val="Calibri"/>
      <family val="2"/>
    </font>
    <font>
      <b/>
      <sz val="6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7"/>
      <color rgb="FF0000CC"/>
      <name val="Tahoma"/>
      <family val="2"/>
    </font>
    <font>
      <sz val="7"/>
      <color rgb="FFFF0000"/>
      <name val="Tahoma"/>
      <family val="2"/>
    </font>
    <font>
      <sz val="10"/>
      <color rgb="FF0000FF"/>
      <name val="Arial"/>
      <family val="2"/>
    </font>
    <font>
      <sz val="10"/>
      <color rgb="FF0000CC"/>
      <name val="Arial"/>
      <family val="2"/>
    </font>
    <font>
      <sz val="10"/>
      <color rgb="FF00B050"/>
      <name val="Arial"/>
      <family val="2"/>
    </font>
    <font>
      <b/>
      <sz val="7"/>
      <color theme="1"/>
      <name val="Tahoma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5CB7CC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medium"/>
      <top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/>
      <bottom/>
    </border>
    <border>
      <left>
        <color indexed="63"/>
      </left>
      <right style="double"/>
      <top style="dotted"/>
      <bottom style="medium"/>
    </border>
    <border>
      <left style="double"/>
      <right style="thin"/>
      <top style="medium"/>
      <bottom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double"/>
      <right style="medium"/>
      <top style="medium"/>
      <bottom style="dotted"/>
    </border>
    <border>
      <left style="double"/>
      <right style="medium"/>
      <top style="dotted"/>
      <bottom style="dotted"/>
    </border>
    <border>
      <left style="double"/>
      <right style="medium"/>
      <top/>
      <bottom/>
    </border>
    <border>
      <left style="double"/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5" fillId="29" borderId="1" applyNumberFormat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30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21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84" fillId="0" borderId="8" applyNumberFormat="0" applyFill="0" applyAlignment="0" applyProtection="0"/>
    <xf numFmtId="0" fontId="95" fillId="0" borderId="9" applyNumberFormat="0" applyFill="0" applyAlignment="0" applyProtection="0"/>
  </cellStyleXfs>
  <cellXfs count="572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0" fillId="0" borderId="11" xfId="0" applyNumberForma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64" applyFont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64" applyNumberFormat="1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9" fontId="0" fillId="0" borderId="18" xfId="0" applyNumberFormat="1" applyFill="1" applyBorder="1" applyAlignment="1">
      <alignment/>
    </xf>
    <xf numFmtId="9" fontId="0" fillId="0" borderId="19" xfId="0" applyNumberFormat="1" applyFill="1" applyBorder="1" applyAlignment="1">
      <alignment/>
    </xf>
    <xf numFmtId="9" fontId="0" fillId="0" borderId="20" xfId="0" applyNumberFormat="1" applyFill="1" applyBorder="1" applyAlignment="1">
      <alignment/>
    </xf>
    <xf numFmtId="9" fontId="0" fillId="0" borderId="21" xfId="0" applyNumberForma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24" xfId="0" applyBorder="1" applyAlignment="1">
      <alignment/>
    </xf>
    <xf numFmtId="164" fontId="17" fillId="0" borderId="24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164" fontId="17" fillId="0" borderId="25" xfId="0" applyNumberFormat="1" applyFont="1" applyBorder="1" applyAlignment="1">
      <alignment/>
    </xf>
    <xf numFmtId="164" fontId="18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164" fontId="19" fillId="0" borderId="28" xfId="0" applyNumberFormat="1" applyFont="1" applyBorder="1" applyAlignment="1">
      <alignment/>
    </xf>
    <xf numFmtId="164" fontId="19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96" fillId="33" borderId="30" xfId="0" applyFont="1" applyFill="1" applyBorder="1" applyAlignment="1">
      <alignment/>
    </xf>
    <xf numFmtId="0" fontId="96" fillId="33" borderId="24" xfId="0" applyFont="1" applyFill="1" applyBorder="1" applyAlignment="1">
      <alignment/>
    </xf>
    <xf numFmtId="0" fontId="96" fillId="33" borderId="19" xfId="0" applyFont="1" applyFill="1" applyBorder="1" applyAlignment="1">
      <alignment/>
    </xf>
    <xf numFmtId="0" fontId="97" fillId="33" borderId="30" xfId="0" applyFont="1" applyFill="1" applyBorder="1" applyAlignment="1">
      <alignment/>
    </xf>
    <xf numFmtId="0" fontId="97" fillId="33" borderId="31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96" fillId="33" borderId="20" xfId="0" applyFont="1" applyFill="1" applyBorder="1" applyAlignment="1">
      <alignment/>
    </xf>
    <xf numFmtId="0" fontId="97" fillId="33" borderId="32" xfId="0" applyFont="1" applyFill="1" applyBorder="1" applyAlignment="1">
      <alignment/>
    </xf>
    <xf numFmtId="0" fontId="96" fillId="33" borderId="25" xfId="0" applyFont="1" applyFill="1" applyBorder="1" applyAlignment="1">
      <alignment/>
    </xf>
    <xf numFmtId="0" fontId="97" fillId="33" borderId="26" xfId="0" applyFont="1" applyFill="1" applyBorder="1" applyAlignment="1">
      <alignment/>
    </xf>
    <xf numFmtId="0" fontId="96" fillId="33" borderId="32" xfId="0" applyFont="1" applyFill="1" applyBorder="1" applyAlignment="1">
      <alignment/>
    </xf>
    <xf numFmtId="0" fontId="97" fillId="33" borderId="24" xfId="0" applyFont="1" applyFill="1" applyBorder="1" applyAlignment="1">
      <alignment/>
    </xf>
    <xf numFmtId="0" fontId="97" fillId="33" borderId="24" xfId="0" applyFont="1" applyFill="1" applyBorder="1" applyAlignment="1">
      <alignment horizontal="center" vertical="center"/>
    </xf>
    <xf numFmtId="0" fontId="97" fillId="33" borderId="19" xfId="0" applyFont="1" applyFill="1" applyBorder="1" applyAlignment="1">
      <alignment horizontal="center"/>
    </xf>
    <xf numFmtId="164" fontId="98" fillId="33" borderId="24" xfId="0" applyNumberFormat="1" applyFont="1" applyFill="1" applyBorder="1" applyAlignment="1">
      <alignment horizontal="center" vertical="center"/>
    </xf>
    <xf numFmtId="164" fontId="98" fillId="33" borderId="24" xfId="0" applyNumberFormat="1" applyFont="1" applyFill="1" applyBorder="1" applyAlignment="1">
      <alignment/>
    </xf>
    <xf numFmtId="164" fontId="98" fillId="33" borderId="19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96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3" fontId="24" fillId="0" borderId="3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1" fillId="0" borderId="11" xfId="0" applyFont="1" applyBorder="1" applyAlignment="1">
      <alignment/>
    </xf>
    <xf numFmtId="0" fontId="24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24" fillId="0" borderId="11" xfId="0" applyNumberFormat="1" applyFont="1" applyFill="1" applyBorder="1" applyAlignment="1" quotePrefix="1">
      <alignment horizontal="right"/>
    </xf>
    <xf numFmtId="3" fontId="24" fillId="0" borderId="15" xfId="0" applyNumberFormat="1" applyFont="1" applyFill="1" applyBorder="1" applyAlignment="1" quotePrefix="1">
      <alignment horizontal="right"/>
    </xf>
    <xf numFmtId="173" fontId="0" fillId="0" borderId="11" xfId="0" applyNumberFormat="1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173" fontId="0" fillId="0" borderId="33" xfId="0" applyNumberFormat="1" applyFont="1" applyFill="1" applyBorder="1" applyAlignment="1">
      <alignment/>
    </xf>
    <xf numFmtId="173" fontId="0" fillId="0" borderId="34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0" fillId="35" borderId="37" xfId="0" applyNumberFormat="1" applyFont="1" applyFill="1" applyBorder="1" applyAlignment="1">
      <alignment/>
    </xf>
    <xf numFmtId="0" fontId="0" fillId="36" borderId="31" xfId="0" applyFill="1" applyBorder="1" applyAlignment="1">
      <alignment horizontal="center"/>
    </xf>
    <xf numFmtId="169" fontId="0" fillId="36" borderId="38" xfId="0" applyNumberFormat="1" applyFill="1" applyBorder="1" applyAlignment="1">
      <alignment horizontal="center"/>
    </xf>
    <xf numFmtId="169" fontId="0" fillId="36" borderId="39" xfId="0" applyNumberFormat="1" applyFill="1" applyBorder="1" applyAlignment="1">
      <alignment horizontal="center"/>
    </xf>
    <xf numFmtId="169" fontId="0" fillId="36" borderId="0" xfId="0" applyNumberFormat="1" applyFill="1" applyBorder="1" applyAlignment="1">
      <alignment/>
    </xf>
    <xf numFmtId="169" fontId="0" fillId="36" borderId="11" xfId="0" applyNumberFormat="1" applyFill="1" applyBorder="1" applyAlignment="1">
      <alignment/>
    </xf>
    <xf numFmtId="169" fontId="0" fillId="36" borderId="12" xfId="0" applyNumberFormat="1" applyFill="1" applyBorder="1" applyAlignment="1">
      <alignment/>
    </xf>
    <xf numFmtId="176" fontId="0" fillId="36" borderId="1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36" borderId="31" xfId="0" applyFont="1" applyFill="1" applyBorder="1" applyAlignment="1">
      <alignment horizontal="center"/>
    </xf>
    <xf numFmtId="0" fontId="15" fillId="35" borderId="40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/>
    </xf>
    <xf numFmtId="16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101" fillId="0" borderId="0" xfId="0" applyFont="1" applyAlignment="1">
      <alignment/>
    </xf>
    <xf numFmtId="0" fontId="101" fillId="35" borderId="0" xfId="0" applyFont="1" applyFill="1" applyAlignment="1">
      <alignment/>
    </xf>
    <xf numFmtId="0" fontId="102" fillId="0" borderId="0" xfId="0" applyFont="1" applyAlignment="1">
      <alignment/>
    </xf>
    <xf numFmtId="0" fontId="102" fillId="35" borderId="0" xfId="0" applyFont="1" applyFill="1" applyAlignment="1">
      <alignment/>
    </xf>
    <xf numFmtId="0" fontId="0" fillId="0" borderId="0" xfId="0" applyFont="1" applyAlignment="1">
      <alignment/>
    </xf>
    <xf numFmtId="164" fontId="27" fillId="0" borderId="45" xfId="0" applyNumberFormat="1" applyFont="1" applyBorder="1" applyAlignment="1">
      <alignment horizont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0" fontId="0" fillId="35" borderId="46" xfId="0" applyFont="1" applyFill="1" applyBorder="1" applyAlignment="1">
      <alignment/>
    </xf>
    <xf numFmtId="164" fontId="0" fillId="35" borderId="47" xfId="0" applyNumberFormat="1" applyFont="1" applyFill="1" applyBorder="1" applyAlignment="1">
      <alignment horizontal="center"/>
    </xf>
    <xf numFmtId="164" fontId="0" fillId="35" borderId="48" xfId="0" applyNumberFormat="1" applyFont="1" applyFill="1" applyBorder="1" applyAlignment="1">
      <alignment horizontal="center"/>
    </xf>
    <xf numFmtId="164" fontId="0" fillId="35" borderId="49" xfId="0" applyNumberFormat="1" applyFont="1" applyFill="1" applyBorder="1" applyAlignment="1">
      <alignment horizontal="center"/>
    </xf>
    <xf numFmtId="164" fontId="0" fillId="35" borderId="46" xfId="0" applyNumberFormat="1" applyFont="1" applyFill="1" applyBorder="1" applyAlignment="1">
      <alignment horizontal="center"/>
    </xf>
    <xf numFmtId="0" fontId="0" fillId="0" borderId="46" xfId="0" applyFont="1" applyBorder="1" applyAlignment="1">
      <alignment/>
    </xf>
    <xf numFmtId="164" fontId="0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0" fillId="0" borderId="46" xfId="0" applyFont="1" applyFill="1" applyBorder="1" applyAlignment="1">
      <alignment/>
    </xf>
    <xf numFmtId="164" fontId="0" fillId="0" borderId="47" xfId="0" applyNumberFormat="1" applyFont="1" applyFill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164" fontId="0" fillId="35" borderId="52" xfId="0" applyNumberFormat="1" applyFont="1" applyFill="1" applyBorder="1" applyAlignment="1">
      <alignment horizontal="center"/>
    </xf>
    <xf numFmtId="164" fontId="0" fillId="35" borderId="53" xfId="0" applyNumberFormat="1" applyFont="1" applyFill="1" applyBorder="1" applyAlignment="1">
      <alignment horizontal="center"/>
    </xf>
    <xf numFmtId="164" fontId="0" fillId="35" borderId="52" xfId="0" applyNumberFormat="1" applyFont="1" applyFill="1" applyBorder="1" applyAlignment="1">
      <alignment horizontal="right"/>
    </xf>
    <xf numFmtId="164" fontId="0" fillId="35" borderId="53" xfId="0" applyNumberFormat="1" applyFont="1" applyFill="1" applyBorder="1" applyAlignment="1">
      <alignment horizontal="right"/>
    </xf>
    <xf numFmtId="164" fontId="0" fillId="0" borderId="52" xfId="0" applyNumberFormat="1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0" fontId="0" fillId="35" borderId="54" xfId="0" applyFont="1" applyFill="1" applyBorder="1" applyAlignment="1">
      <alignment/>
    </xf>
    <xf numFmtId="164" fontId="0" fillId="35" borderId="54" xfId="0" applyNumberFormat="1" applyFont="1" applyFill="1" applyBorder="1" applyAlignment="1">
      <alignment horizontal="center"/>
    </xf>
    <xf numFmtId="0" fontId="0" fillId="35" borderId="55" xfId="0" applyFont="1" applyFill="1" applyBorder="1" applyAlignment="1">
      <alignment/>
    </xf>
    <xf numFmtId="164" fontId="0" fillId="35" borderId="56" xfId="0" applyNumberFormat="1" applyFont="1" applyFill="1" applyBorder="1" applyAlignment="1">
      <alignment horizontal="center"/>
    </xf>
    <xf numFmtId="164" fontId="0" fillId="35" borderId="57" xfId="0" applyNumberFormat="1" applyFont="1" applyFill="1" applyBorder="1" applyAlignment="1">
      <alignment horizontal="center"/>
    </xf>
    <xf numFmtId="164" fontId="0" fillId="35" borderId="55" xfId="0" applyNumberFormat="1" applyFont="1" applyFill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0" fontId="0" fillId="37" borderId="46" xfId="0" applyFont="1" applyFill="1" applyBorder="1" applyAlignment="1">
      <alignment/>
    </xf>
    <xf numFmtId="164" fontId="0" fillId="37" borderId="47" xfId="0" applyNumberFormat="1" applyFont="1" applyFill="1" applyBorder="1" applyAlignment="1">
      <alignment horizontal="center"/>
    </xf>
    <xf numFmtId="164" fontId="0" fillId="37" borderId="48" xfId="0" applyNumberFormat="1" applyFont="1" applyFill="1" applyBorder="1" applyAlignment="1">
      <alignment horizontal="center"/>
    </xf>
    <xf numFmtId="164" fontId="0" fillId="37" borderId="46" xfId="0" applyNumberFormat="1" applyFont="1" applyFill="1" applyBorder="1" applyAlignment="1">
      <alignment horizontal="center"/>
    </xf>
    <xf numFmtId="0" fontId="0" fillId="0" borderId="58" xfId="0" applyFont="1" applyBorder="1" applyAlignment="1">
      <alignment/>
    </xf>
    <xf numFmtId="164" fontId="0" fillId="0" borderId="59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0" fontId="0" fillId="34" borderId="46" xfId="0" applyFont="1" applyFill="1" applyBorder="1" applyAlignment="1">
      <alignment/>
    </xf>
    <xf numFmtId="164" fontId="0" fillId="34" borderId="47" xfId="0" applyNumberFormat="1" applyFont="1" applyFill="1" applyBorder="1" applyAlignment="1">
      <alignment horizontal="center"/>
    </xf>
    <xf numFmtId="164" fontId="0" fillId="34" borderId="48" xfId="0" applyNumberFormat="1" applyFont="1" applyFill="1" applyBorder="1" applyAlignment="1">
      <alignment horizontal="center"/>
    </xf>
    <xf numFmtId="164" fontId="0" fillId="34" borderId="46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/>
    </xf>
    <xf numFmtId="164" fontId="28" fillId="0" borderId="60" xfId="0" applyNumberFormat="1" applyFont="1" applyBorder="1" applyAlignment="1">
      <alignment/>
    </xf>
    <xf numFmtId="164" fontId="28" fillId="0" borderId="61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28" fillId="0" borderId="45" xfId="0" applyFont="1" applyBorder="1" applyAlignment="1">
      <alignment/>
    </xf>
    <xf numFmtId="164" fontId="28" fillId="0" borderId="27" xfId="0" applyNumberFormat="1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28" fillId="0" borderId="29" xfId="0" applyNumberFormat="1" applyFont="1" applyBorder="1" applyAlignment="1">
      <alignment horizontal="center"/>
    </xf>
    <xf numFmtId="0" fontId="103" fillId="0" borderId="55" xfId="0" applyFont="1" applyBorder="1" applyAlignment="1">
      <alignment/>
    </xf>
    <xf numFmtId="164" fontId="103" fillId="0" borderId="56" xfId="0" applyNumberFormat="1" applyFont="1" applyBorder="1" applyAlignment="1">
      <alignment horizontal="center"/>
    </xf>
    <xf numFmtId="164" fontId="103" fillId="0" borderId="57" xfId="0" applyNumberFormat="1" applyFont="1" applyBorder="1" applyAlignment="1">
      <alignment horizontal="center"/>
    </xf>
    <xf numFmtId="164" fontId="103" fillId="0" borderId="62" xfId="0" applyNumberFormat="1" applyFont="1" applyBorder="1" applyAlignment="1">
      <alignment horizontal="center"/>
    </xf>
    <xf numFmtId="0" fontId="103" fillId="35" borderId="46" xfId="0" applyFont="1" applyFill="1" applyBorder="1" applyAlignment="1">
      <alignment/>
    </xf>
    <xf numFmtId="164" fontId="103" fillId="35" borderId="47" xfId="0" applyNumberFormat="1" applyFont="1" applyFill="1" applyBorder="1" applyAlignment="1">
      <alignment horizontal="center"/>
    </xf>
    <xf numFmtId="164" fontId="103" fillId="35" borderId="48" xfId="0" applyNumberFormat="1" applyFont="1" applyFill="1" applyBorder="1" applyAlignment="1">
      <alignment horizontal="center"/>
    </xf>
    <xf numFmtId="164" fontId="103" fillId="35" borderId="49" xfId="0" applyNumberFormat="1" applyFont="1" applyFill="1" applyBorder="1" applyAlignment="1">
      <alignment horizontal="center"/>
    </xf>
    <xf numFmtId="0" fontId="103" fillId="0" borderId="46" xfId="0" applyFont="1" applyBorder="1" applyAlignment="1">
      <alignment/>
    </xf>
    <xf numFmtId="164" fontId="103" fillId="0" borderId="47" xfId="0" applyNumberFormat="1" applyFont="1" applyBorder="1" applyAlignment="1">
      <alignment horizontal="center"/>
    </xf>
    <xf numFmtId="164" fontId="103" fillId="0" borderId="48" xfId="0" applyNumberFormat="1" applyFont="1" applyBorder="1" applyAlignment="1">
      <alignment horizontal="center"/>
    </xf>
    <xf numFmtId="164" fontId="103" fillId="0" borderId="49" xfId="0" applyNumberFormat="1" applyFont="1" applyBorder="1" applyAlignment="1">
      <alignment horizontal="center"/>
    </xf>
    <xf numFmtId="0" fontId="104" fillId="0" borderId="59" xfId="0" applyFont="1" applyBorder="1" applyAlignment="1">
      <alignment/>
    </xf>
    <xf numFmtId="164" fontId="104" fillId="0" borderId="63" xfId="0" applyNumberFormat="1" applyFont="1" applyBorder="1" applyAlignment="1">
      <alignment horizontal="center"/>
    </xf>
    <xf numFmtId="164" fontId="104" fillId="0" borderId="64" xfId="0" applyNumberFormat="1" applyFont="1" applyBorder="1" applyAlignment="1">
      <alignment horizontal="center"/>
    </xf>
    <xf numFmtId="164" fontId="104" fillId="0" borderId="65" xfId="0" applyNumberFormat="1" applyFont="1" applyBorder="1" applyAlignment="1">
      <alignment horizontal="center"/>
    </xf>
    <xf numFmtId="0" fontId="28" fillId="0" borderId="45" xfId="0" applyFont="1" applyBorder="1" applyAlignment="1">
      <alignment horizontal="right"/>
    </xf>
    <xf numFmtId="164" fontId="28" fillId="0" borderId="45" xfId="0" applyNumberFormat="1" applyFont="1" applyBorder="1" applyAlignment="1">
      <alignment horizontal="center"/>
    </xf>
    <xf numFmtId="0" fontId="103" fillId="35" borderId="55" xfId="0" applyFont="1" applyFill="1" applyBorder="1" applyAlignment="1">
      <alignment/>
    </xf>
    <xf numFmtId="164" fontId="103" fillId="35" borderId="56" xfId="0" applyNumberFormat="1" applyFont="1" applyFill="1" applyBorder="1" applyAlignment="1">
      <alignment horizontal="center"/>
    </xf>
    <xf numFmtId="164" fontId="103" fillId="35" borderId="57" xfId="0" applyNumberFormat="1" applyFont="1" applyFill="1" applyBorder="1" applyAlignment="1">
      <alignment horizontal="center"/>
    </xf>
    <xf numFmtId="164" fontId="103" fillId="35" borderId="66" xfId="0" applyNumberFormat="1" applyFont="1" applyFill="1" applyBorder="1" applyAlignment="1">
      <alignment horizontal="center"/>
    </xf>
    <xf numFmtId="0" fontId="104" fillId="0" borderId="46" xfId="0" applyFont="1" applyBorder="1" applyAlignment="1">
      <alignment/>
    </xf>
    <xf numFmtId="164" fontId="104" fillId="0" borderId="47" xfId="0" applyNumberFormat="1" applyFont="1" applyBorder="1" applyAlignment="1">
      <alignment horizontal="center"/>
    </xf>
    <xf numFmtId="164" fontId="104" fillId="0" borderId="48" xfId="0" applyNumberFormat="1" applyFont="1" applyBorder="1" applyAlignment="1">
      <alignment horizontal="center"/>
    </xf>
    <xf numFmtId="164" fontId="104" fillId="0" borderId="46" xfId="0" applyNumberFormat="1" applyFont="1" applyBorder="1" applyAlignment="1">
      <alignment horizontal="center"/>
    </xf>
    <xf numFmtId="164" fontId="103" fillId="35" borderId="47" xfId="0" applyNumberFormat="1" applyFont="1" applyFill="1" applyBorder="1" applyAlignment="1">
      <alignment horizontal="right"/>
    </xf>
    <xf numFmtId="164" fontId="103" fillId="35" borderId="48" xfId="0" applyNumberFormat="1" applyFont="1" applyFill="1" applyBorder="1" applyAlignment="1">
      <alignment horizontal="right"/>
    </xf>
    <xf numFmtId="164" fontId="103" fillId="35" borderId="46" xfId="0" applyNumberFormat="1" applyFont="1" applyFill="1" applyBorder="1" applyAlignment="1">
      <alignment horizontal="center"/>
    </xf>
    <xf numFmtId="164" fontId="103" fillId="0" borderId="46" xfId="0" applyNumberFormat="1" applyFont="1" applyBorder="1" applyAlignment="1">
      <alignment horizontal="center"/>
    </xf>
    <xf numFmtId="0" fontId="104" fillId="35" borderId="46" xfId="0" applyFont="1" applyFill="1" applyBorder="1" applyAlignment="1">
      <alignment/>
    </xf>
    <xf numFmtId="164" fontId="104" fillId="35" borderId="47" xfId="0" applyNumberFormat="1" applyFont="1" applyFill="1" applyBorder="1" applyAlignment="1">
      <alignment horizontal="center"/>
    </xf>
    <xf numFmtId="164" fontId="104" fillId="35" borderId="48" xfId="0" applyNumberFormat="1" applyFont="1" applyFill="1" applyBorder="1" applyAlignment="1">
      <alignment horizontal="center"/>
    </xf>
    <xf numFmtId="164" fontId="104" fillId="35" borderId="46" xfId="0" applyNumberFormat="1" applyFont="1" applyFill="1" applyBorder="1" applyAlignment="1">
      <alignment horizontal="center"/>
    </xf>
    <xf numFmtId="164" fontId="104" fillId="0" borderId="52" xfId="0" applyNumberFormat="1" applyFont="1" applyBorder="1" applyAlignment="1">
      <alignment horizontal="center"/>
    </xf>
    <xf numFmtId="164" fontId="104" fillId="0" borderId="53" xfId="0" applyNumberFormat="1" applyFont="1" applyBorder="1" applyAlignment="1">
      <alignment horizontal="center"/>
    </xf>
    <xf numFmtId="164" fontId="103" fillId="0" borderId="52" xfId="0" applyNumberFormat="1" applyFont="1" applyBorder="1" applyAlignment="1">
      <alignment horizontal="center"/>
    </xf>
    <xf numFmtId="164" fontId="103" fillId="0" borderId="53" xfId="0" applyNumberFormat="1" applyFont="1" applyBorder="1" applyAlignment="1">
      <alignment horizontal="center"/>
    </xf>
    <xf numFmtId="0" fontId="105" fillId="35" borderId="46" xfId="0" applyFont="1" applyFill="1" applyBorder="1" applyAlignment="1">
      <alignment/>
    </xf>
    <xf numFmtId="164" fontId="105" fillId="35" borderId="52" xfId="0" applyNumberFormat="1" applyFont="1" applyFill="1" applyBorder="1" applyAlignment="1">
      <alignment horizontal="center"/>
    </xf>
    <xf numFmtId="164" fontId="105" fillId="35" borderId="53" xfId="0" applyNumberFormat="1" applyFont="1" applyFill="1" applyBorder="1" applyAlignment="1">
      <alignment horizontal="center"/>
    </xf>
    <xf numFmtId="164" fontId="105" fillId="0" borderId="46" xfId="0" applyNumberFormat="1" applyFont="1" applyBorder="1" applyAlignment="1">
      <alignment horizontal="center"/>
    </xf>
    <xf numFmtId="164" fontId="103" fillId="35" borderId="52" xfId="0" applyNumberFormat="1" applyFont="1" applyFill="1" applyBorder="1" applyAlignment="1">
      <alignment horizontal="center"/>
    </xf>
    <xf numFmtId="164" fontId="103" fillId="35" borderId="53" xfId="0" applyNumberFormat="1" applyFont="1" applyFill="1" applyBorder="1" applyAlignment="1">
      <alignment horizontal="center"/>
    </xf>
    <xf numFmtId="0" fontId="105" fillId="0" borderId="46" xfId="0" applyFont="1" applyFill="1" applyBorder="1" applyAlignment="1">
      <alignment/>
    </xf>
    <xf numFmtId="164" fontId="105" fillId="0" borderId="52" xfId="0" applyNumberFormat="1" applyFont="1" applyFill="1" applyBorder="1" applyAlignment="1">
      <alignment horizontal="center"/>
    </xf>
    <xf numFmtId="164" fontId="105" fillId="0" borderId="53" xfId="0" applyNumberFormat="1" applyFont="1" applyFill="1" applyBorder="1" applyAlignment="1">
      <alignment horizontal="center"/>
    </xf>
    <xf numFmtId="164" fontId="105" fillId="0" borderId="46" xfId="0" applyNumberFormat="1" applyFont="1" applyFill="1" applyBorder="1" applyAlignment="1">
      <alignment horizontal="center"/>
    </xf>
    <xf numFmtId="164" fontId="105" fillId="35" borderId="47" xfId="0" applyNumberFormat="1" applyFont="1" applyFill="1" applyBorder="1" applyAlignment="1">
      <alignment horizontal="center"/>
    </xf>
    <xf numFmtId="164" fontId="105" fillId="35" borderId="48" xfId="0" applyNumberFormat="1" applyFont="1" applyFill="1" applyBorder="1" applyAlignment="1">
      <alignment horizontal="center"/>
    </xf>
    <xf numFmtId="164" fontId="105" fillId="35" borderId="46" xfId="0" applyNumberFormat="1" applyFont="1" applyFill="1" applyBorder="1" applyAlignment="1">
      <alignment horizontal="center"/>
    </xf>
    <xf numFmtId="0" fontId="103" fillId="0" borderId="46" xfId="0" applyFont="1" applyFill="1" applyBorder="1" applyAlignment="1">
      <alignment/>
    </xf>
    <xf numFmtId="164" fontId="103" fillId="0" borderId="47" xfId="0" applyNumberFormat="1" applyFont="1" applyFill="1" applyBorder="1" applyAlignment="1">
      <alignment horizontal="center"/>
    </xf>
    <xf numFmtId="164" fontId="103" fillId="0" borderId="48" xfId="0" applyNumberFormat="1" applyFont="1" applyFill="1" applyBorder="1" applyAlignment="1">
      <alignment horizontal="center"/>
    </xf>
    <xf numFmtId="164" fontId="103" fillId="0" borderId="46" xfId="0" applyNumberFormat="1" applyFont="1" applyFill="1" applyBorder="1" applyAlignment="1">
      <alignment horizontal="center"/>
    </xf>
    <xf numFmtId="164" fontId="105" fillId="0" borderId="47" xfId="0" applyNumberFormat="1" applyFont="1" applyFill="1" applyBorder="1" applyAlignment="1">
      <alignment horizontal="center"/>
    </xf>
    <xf numFmtId="164" fontId="105" fillId="0" borderId="48" xfId="0" applyNumberFormat="1" applyFont="1" applyFill="1" applyBorder="1" applyAlignment="1">
      <alignment horizontal="center"/>
    </xf>
    <xf numFmtId="0" fontId="104" fillId="0" borderId="46" xfId="0" applyFont="1" applyFill="1" applyBorder="1" applyAlignment="1">
      <alignment/>
    </xf>
    <xf numFmtId="164" fontId="104" fillId="0" borderId="47" xfId="0" applyNumberFormat="1" applyFont="1" applyFill="1" applyBorder="1" applyAlignment="1">
      <alignment horizontal="center"/>
    </xf>
    <xf numFmtId="164" fontId="104" fillId="0" borderId="48" xfId="0" applyNumberFormat="1" applyFont="1" applyFill="1" applyBorder="1" applyAlignment="1">
      <alignment horizontal="center"/>
    </xf>
    <xf numFmtId="164" fontId="104" fillId="0" borderId="46" xfId="0" applyNumberFormat="1" applyFont="1" applyFill="1" applyBorder="1" applyAlignment="1">
      <alignment horizontal="center"/>
    </xf>
    <xf numFmtId="0" fontId="103" fillId="0" borderId="59" xfId="0" applyFont="1" applyFill="1" applyBorder="1" applyAlignment="1">
      <alignment/>
    </xf>
    <xf numFmtId="164" fontId="103" fillId="0" borderId="52" xfId="0" applyNumberFormat="1" applyFont="1" applyFill="1" applyBorder="1" applyAlignment="1">
      <alignment horizontal="center"/>
    </xf>
    <xf numFmtId="164" fontId="103" fillId="0" borderId="53" xfId="0" applyNumberFormat="1" applyFont="1" applyFill="1" applyBorder="1" applyAlignment="1">
      <alignment horizontal="center"/>
    </xf>
    <xf numFmtId="164" fontId="104" fillId="35" borderId="52" xfId="0" applyNumberFormat="1" applyFont="1" applyFill="1" applyBorder="1" applyAlignment="1">
      <alignment horizontal="center"/>
    </xf>
    <xf numFmtId="164" fontId="104" fillId="35" borderId="53" xfId="0" applyNumberFormat="1" applyFont="1" applyFill="1" applyBorder="1" applyAlignment="1">
      <alignment horizontal="center"/>
    </xf>
    <xf numFmtId="0" fontId="104" fillId="0" borderId="58" xfId="0" applyFont="1" applyBorder="1" applyAlignment="1">
      <alignment/>
    </xf>
    <xf numFmtId="164" fontId="104" fillId="0" borderId="59" xfId="0" applyNumberFormat="1" applyFont="1" applyBorder="1" applyAlignment="1">
      <alignment horizontal="center"/>
    </xf>
    <xf numFmtId="164" fontId="103" fillId="0" borderId="55" xfId="0" applyNumberFormat="1" applyFont="1" applyBorder="1" applyAlignment="1">
      <alignment horizontal="center"/>
    </xf>
    <xf numFmtId="0" fontId="103" fillId="35" borderId="58" xfId="0" applyFont="1" applyFill="1" applyBorder="1" applyAlignment="1">
      <alignment/>
    </xf>
    <xf numFmtId="0" fontId="103" fillId="35" borderId="67" xfId="0" applyFont="1" applyFill="1" applyBorder="1" applyAlignment="1">
      <alignment/>
    </xf>
    <xf numFmtId="0" fontId="28" fillId="0" borderId="68" xfId="0" applyFont="1" applyBorder="1" applyAlignment="1">
      <alignment horizontal="right"/>
    </xf>
    <xf numFmtId="164" fontId="28" fillId="0" borderId="32" xfId="0" applyNumberFormat="1" applyFont="1" applyBorder="1" applyAlignment="1">
      <alignment horizontal="center"/>
    </xf>
    <xf numFmtId="164" fontId="28" fillId="0" borderId="69" xfId="0" applyNumberFormat="1" applyFont="1" applyBorder="1" applyAlignment="1">
      <alignment horizontal="center"/>
    </xf>
    <xf numFmtId="164" fontId="28" fillId="0" borderId="7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164" fontId="28" fillId="0" borderId="45" xfId="0" applyNumberFormat="1" applyFont="1" applyBorder="1" applyAlignment="1">
      <alignment horizontal="left"/>
    </xf>
    <xf numFmtId="0" fontId="0" fillId="35" borderId="0" xfId="0" applyFont="1" applyFill="1" applyAlignment="1">
      <alignment/>
    </xf>
    <xf numFmtId="164" fontId="0" fillId="0" borderId="0" xfId="0" applyNumberFormat="1" applyFont="1" applyAlignment="1">
      <alignment horizontal="right" vertical="center" indent="1"/>
    </xf>
    <xf numFmtId="164" fontId="0" fillId="35" borderId="0" xfId="0" applyNumberFormat="1" applyFont="1" applyFill="1" applyAlignment="1">
      <alignment horizontal="right" vertical="center" indent="1"/>
    </xf>
    <xf numFmtId="171" fontId="0" fillId="0" borderId="0" xfId="0" applyNumberFormat="1" applyFont="1" applyAlignment="1">
      <alignment horizontal="right" vertical="center" indent="1"/>
    </xf>
    <xf numFmtId="2" fontId="0" fillId="0" borderId="0" xfId="0" applyNumberFormat="1" applyFont="1" applyAlignment="1">
      <alignment/>
    </xf>
    <xf numFmtId="170" fontId="88" fillId="0" borderId="0" xfId="64" applyNumberFormat="1" applyFont="1" applyAlignment="1">
      <alignment/>
    </xf>
    <xf numFmtId="164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106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 vertical="center"/>
    </xf>
    <xf numFmtId="176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76" fontId="0" fillId="35" borderId="0" xfId="0" applyNumberFormat="1" applyFill="1" applyAlignment="1">
      <alignment/>
    </xf>
    <xf numFmtId="0" fontId="0" fillId="0" borderId="0" xfId="0" applyAlignment="1">
      <alignment horizontal="right"/>
    </xf>
    <xf numFmtId="171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7" fillId="0" borderId="0" xfId="0" applyFont="1" applyAlignment="1">
      <alignment/>
    </xf>
    <xf numFmtId="0" fontId="5" fillId="0" borderId="0" xfId="0" applyFont="1" applyAlignment="1">
      <alignment horizontal="right"/>
    </xf>
    <xf numFmtId="171" fontId="107" fillId="0" borderId="0" xfId="0" applyNumberFormat="1" applyFont="1" applyAlignment="1">
      <alignment/>
    </xf>
    <xf numFmtId="169" fontId="0" fillId="35" borderId="25" xfId="0" applyNumberFormat="1" applyFill="1" applyBorder="1" applyAlignment="1">
      <alignment/>
    </xf>
    <xf numFmtId="176" fontId="0" fillId="35" borderId="71" xfId="0" applyNumberFormat="1" applyFill="1" applyBorder="1" applyAlignment="1">
      <alignment/>
    </xf>
    <xf numFmtId="169" fontId="0" fillId="35" borderId="72" xfId="0" applyNumberFormat="1" applyFill="1" applyBorder="1" applyAlignment="1">
      <alignment/>
    </xf>
    <xf numFmtId="170" fontId="15" fillId="35" borderId="73" xfId="65" applyNumberFormat="1" applyFont="1" applyFill="1" applyBorder="1" applyAlignment="1">
      <alignment horizontal="center"/>
    </xf>
    <xf numFmtId="170" fontId="15" fillId="35" borderId="74" xfId="65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2" fontId="21" fillId="38" borderId="0" xfId="65" applyNumberFormat="1" applyFont="1" applyFill="1" applyBorder="1" applyAlignment="1">
      <alignment horizontal="center"/>
    </xf>
    <xf numFmtId="0" fontId="97" fillId="39" borderId="12" xfId="0" applyFont="1" applyFill="1" applyBorder="1" applyAlignment="1">
      <alignment horizontal="center"/>
    </xf>
    <xf numFmtId="0" fontId="108" fillId="39" borderId="12" xfId="0" applyFont="1" applyFill="1" applyBorder="1" applyAlignment="1">
      <alignment horizontal="center"/>
    </xf>
    <xf numFmtId="0" fontId="108" fillId="39" borderId="11" xfId="0" applyFont="1" applyFill="1" applyBorder="1" applyAlignment="1">
      <alignment horizontal="center"/>
    </xf>
    <xf numFmtId="0" fontId="108" fillId="39" borderId="15" xfId="0" applyFont="1" applyFill="1" applyBorder="1" applyAlignment="1">
      <alignment horizontal="center"/>
    </xf>
    <xf numFmtId="0" fontId="97" fillId="39" borderId="75" xfId="0" applyFont="1" applyFill="1" applyBorder="1" applyAlignment="1">
      <alignment horizontal="center"/>
    </xf>
    <xf numFmtId="0" fontId="108" fillId="39" borderId="76" xfId="0" applyFont="1" applyFill="1" applyBorder="1" applyAlignment="1">
      <alignment horizontal="center"/>
    </xf>
    <xf numFmtId="0" fontId="108" fillId="39" borderId="14" xfId="0" applyFont="1" applyFill="1" applyBorder="1" applyAlignment="1">
      <alignment horizontal="center"/>
    </xf>
    <xf numFmtId="0" fontId="108" fillId="39" borderId="77" xfId="0" applyFont="1" applyFill="1" applyBorder="1" applyAlignment="1">
      <alignment horizontal="center"/>
    </xf>
    <xf numFmtId="0" fontId="96" fillId="39" borderId="70" xfId="0" applyFont="1" applyFill="1" applyBorder="1" applyAlignment="1">
      <alignment horizontal="center"/>
    </xf>
    <xf numFmtId="0" fontId="96" fillId="39" borderId="72" xfId="0" applyFont="1" applyFill="1" applyBorder="1" applyAlignment="1">
      <alignment horizontal="center"/>
    </xf>
    <xf numFmtId="169" fontId="97" fillId="39" borderId="72" xfId="0" applyNumberFormat="1" applyFont="1" applyFill="1" applyBorder="1" applyAlignment="1">
      <alignment horizontal="center"/>
    </xf>
    <xf numFmtId="169" fontId="97" fillId="39" borderId="71" xfId="0" applyNumberFormat="1" applyFont="1" applyFill="1" applyBorder="1" applyAlignment="1">
      <alignment horizontal="center"/>
    </xf>
    <xf numFmtId="169" fontId="97" fillId="39" borderId="78" xfId="0" applyNumberFormat="1" applyFont="1" applyFill="1" applyBorder="1" applyAlignment="1">
      <alignment horizontal="center"/>
    </xf>
    <xf numFmtId="169" fontId="97" fillId="39" borderId="22" xfId="0" applyNumberFormat="1" applyFont="1" applyFill="1" applyBorder="1" applyAlignment="1">
      <alignment horizontal="center"/>
    </xf>
    <xf numFmtId="169" fontId="96" fillId="39" borderId="25" xfId="0" applyNumberFormat="1" applyFont="1" applyFill="1" applyBorder="1" applyAlignment="1">
      <alignment/>
    </xf>
    <xf numFmtId="169" fontId="96" fillId="39" borderId="71" xfId="0" applyNumberFormat="1" applyFont="1" applyFill="1" applyBorder="1" applyAlignment="1">
      <alignment/>
    </xf>
    <xf numFmtId="169" fontId="96" fillId="39" borderId="22" xfId="0" applyNumberFormat="1" applyFont="1" applyFill="1" applyBorder="1" applyAlignment="1">
      <alignment/>
    </xf>
    <xf numFmtId="169" fontId="96" fillId="39" borderId="78" xfId="0" applyNumberFormat="1" applyFont="1" applyFill="1" applyBorder="1" applyAlignment="1">
      <alignment/>
    </xf>
    <xf numFmtId="0" fontId="0" fillId="40" borderId="31" xfId="0" applyFont="1" applyFill="1" applyBorder="1" applyAlignment="1">
      <alignment horizontal="center"/>
    </xf>
    <xf numFmtId="169" fontId="0" fillId="40" borderId="38" xfId="0" applyNumberFormat="1" applyFont="1" applyFill="1" applyBorder="1" applyAlignment="1">
      <alignment horizontal="center"/>
    </xf>
    <xf numFmtId="169" fontId="0" fillId="40" borderId="39" xfId="0" applyNumberFormat="1" applyFont="1" applyFill="1" applyBorder="1" applyAlignment="1">
      <alignment horizontal="center"/>
    </xf>
    <xf numFmtId="169" fontId="0" fillId="40" borderId="0" xfId="0" applyNumberFormat="1" applyFont="1" applyFill="1" applyBorder="1" applyAlignment="1">
      <alignment/>
    </xf>
    <xf numFmtId="169" fontId="0" fillId="40" borderId="11" xfId="0" applyNumberFormat="1" applyFont="1" applyFill="1" applyBorder="1" applyAlignment="1">
      <alignment/>
    </xf>
    <xf numFmtId="169" fontId="0" fillId="40" borderId="12" xfId="0" applyNumberFormat="1" applyFont="1" applyFill="1" applyBorder="1" applyAlignment="1">
      <alignment/>
    </xf>
    <xf numFmtId="169" fontId="0" fillId="40" borderId="15" xfId="0" applyNumberFormat="1" applyFont="1" applyFill="1" applyBorder="1" applyAlignment="1">
      <alignment/>
    </xf>
    <xf numFmtId="176" fontId="0" fillId="8" borderId="37" xfId="0" applyNumberFormat="1" applyFont="1" applyFill="1" applyBorder="1" applyAlignment="1">
      <alignment/>
    </xf>
    <xf numFmtId="169" fontId="0" fillId="40" borderId="38" xfId="0" applyNumberFormat="1" applyFill="1" applyBorder="1" applyAlignment="1">
      <alignment horizontal="center"/>
    </xf>
    <xf numFmtId="169" fontId="0" fillId="40" borderId="39" xfId="0" applyNumberFormat="1" applyFill="1" applyBorder="1" applyAlignment="1">
      <alignment horizontal="center"/>
    </xf>
    <xf numFmtId="169" fontId="0" fillId="40" borderId="0" xfId="0" applyNumberFormat="1" applyFill="1" applyBorder="1" applyAlignment="1">
      <alignment/>
    </xf>
    <xf numFmtId="169" fontId="0" fillId="40" borderId="11" xfId="0" applyNumberFormat="1" applyFill="1" applyBorder="1" applyAlignment="1">
      <alignment/>
    </xf>
    <xf numFmtId="169" fontId="0" fillId="40" borderId="12" xfId="0" applyNumberFormat="1" applyFill="1" applyBorder="1" applyAlignment="1">
      <alignment/>
    </xf>
    <xf numFmtId="176" fontId="0" fillId="40" borderId="11" xfId="0" applyNumberFormat="1" applyFill="1" applyBorder="1" applyAlignment="1">
      <alignment/>
    </xf>
    <xf numFmtId="0" fontId="0" fillId="40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169" fontId="0" fillId="8" borderId="0" xfId="0" applyNumberFormat="1" applyFill="1" applyBorder="1" applyAlignment="1">
      <alignment/>
    </xf>
    <xf numFmtId="169" fontId="0" fillId="8" borderId="11" xfId="0" applyNumberFormat="1" applyFill="1" applyBorder="1" applyAlignment="1">
      <alignment/>
    </xf>
    <xf numFmtId="176" fontId="0" fillId="8" borderId="11" xfId="0" applyNumberFormat="1" applyFill="1" applyBorder="1" applyAlignment="1">
      <alignment/>
    </xf>
    <xf numFmtId="169" fontId="0" fillId="8" borderId="12" xfId="0" applyNumberFormat="1" applyFill="1" applyBorder="1" applyAlignment="1">
      <alignment/>
    </xf>
    <xf numFmtId="0" fontId="99" fillId="8" borderId="31" xfId="0" applyFont="1" applyFill="1" applyBorder="1" applyAlignment="1">
      <alignment horizontal="center"/>
    </xf>
    <xf numFmtId="169" fontId="99" fillId="40" borderId="38" xfId="0" applyNumberFormat="1" applyFont="1" applyFill="1" applyBorder="1" applyAlignment="1">
      <alignment horizontal="center"/>
    </xf>
    <xf numFmtId="169" fontId="99" fillId="40" borderId="39" xfId="0" applyNumberFormat="1" applyFont="1" applyFill="1" applyBorder="1" applyAlignment="1">
      <alignment horizontal="center"/>
    </xf>
    <xf numFmtId="169" fontId="99" fillId="40" borderId="0" xfId="0" applyNumberFormat="1" applyFont="1" applyFill="1" applyBorder="1" applyAlignment="1">
      <alignment/>
    </xf>
    <xf numFmtId="169" fontId="99" fillId="40" borderId="11" xfId="0" applyNumberFormat="1" applyFont="1" applyFill="1" applyBorder="1" applyAlignment="1">
      <alignment/>
    </xf>
    <xf numFmtId="169" fontId="99" fillId="8" borderId="0" xfId="0" applyNumberFormat="1" applyFont="1" applyFill="1" applyBorder="1" applyAlignment="1">
      <alignment/>
    </xf>
    <xf numFmtId="169" fontId="99" fillId="8" borderId="11" xfId="0" applyNumberFormat="1" applyFont="1" applyFill="1" applyBorder="1" applyAlignment="1">
      <alignment/>
    </xf>
    <xf numFmtId="176" fontId="99" fillId="8" borderId="11" xfId="0" applyNumberFormat="1" applyFont="1" applyFill="1" applyBorder="1" applyAlignment="1">
      <alignment/>
    </xf>
    <xf numFmtId="169" fontId="99" fillId="8" borderId="12" xfId="0" applyNumberFormat="1" applyFont="1" applyFill="1" applyBorder="1" applyAlignment="1">
      <alignment/>
    </xf>
    <xf numFmtId="176" fontId="99" fillId="8" borderId="37" xfId="0" applyNumberFormat="1" applyFont="1" applyFill="1" applyBorder="1" applyAlignment="1">
      <alignment/>
    </xf>
    <xf numFmtId="0" fontId="15" fillId="8" borderId="31" xfId="0" applyFont="1" applyFill="1" applyBorder="1" applyAlignment="1">
      <alignment/>
    </xf>
    <xf numFmtId="170" fontId="15" fillId="8" borderId="38" xfId="65" applyNumberFormat="1" applyFont="1" applyFill="1" applyBorder="1" applyAlignment="1">
      <alignment horizontal="center"/>
    </xf>
    <xf numFmtId="169" fontId="0" fillId="36" borderId="38" xfId="0" applyNumberFormat="1" applyFont="1" applyFill="1" applyBorder="1" applyAlignment="1">
      <alignment horizontal="center"/>
    </xf>
    <xf numFmtId="169" fontId="0" fillId="36" borderId="39" xfId="0" applyNumberFormat="1" applyFont="1" applyFill="1" applyBorder="1" applyAlignment="1">
      <alignment horizontal="center"/>
    </xf>
    <xf numFmtId="169" fontId="0" fillId="36" borderId="0" xfId="0" applyNumberFormat="1" applyFont="1" applyFill="1" applyBorder="1" applyAlignment="1">
      <alignment/>
    </xf>
    <xf numFmtId="169" fontId="0" fillId="36" borderId="11" xfId="0" applyNumberFormat="1" applyFont="1" applyFill="1" applyBorder="1" applyAlignment="1">
      <alignment/>
    </xf>
    <xf numFmtId="169" fontId="0" fillId="36" borderId="17" xfId="0" applyNumberFormat="1" applyFont="1" applyFill="1" applyBorder="1" applyAlignment="1">
      <alignment/>
    </xf>
    <xf numFmtId="169" fontId="0" fillId="36" borderId="12" xfId="0" applyNumberFormat="1" applyFont="1" applyFill="1" applyBorder="1" applyAlignment="1">
      <alignment/>
    </xf>
    <xf numFmtId="169" fontId="0" fillId="36" borderId="15" xfId="0" applyNumberFormat="1" applyFont="1" applyFill="1" applyBorder="1" applyAlignment="1">
      <alignment/>
    </xf>
    <xf numFmtId="176" fontId="0" fillId="36" borderId="11" xfId="0" applyNumberFormat="1" applyFont="1" applyFill="1" applyBorder="1" applyAlignment="1">
      <alignment/>
    </xf>
    <xf numFmtId="176" fontId="0" fillId="40" borderId="11" xfId="0" applyNumberFormat="1" applyFont="1" applyFill="1" applyBorder="1" applyAlignment="1">
      <alignment/>
    </xf>
    <xf numFmtId="169" fontId="99" fillId="40" borderId="12" xfId="0" applyNumberFormat="1" applyFont="1" applyFill="1" applyBorder="1" applyAlignment="1">
      <alignment/>
    </xf>
    <xf numFmtId="170" fontId="15" fillId="35" borderId="79" xfId="65" applyNumberFormat="1" applyFont="1" applyFill="1" applyBorder="1" applyAlignment="1">
      <alignment horizontal="center"/>
    </xf>
    <xf numFmtId="170" fontId="15" fillId="8" borderId="80" xfId="65" applyNumberFormat="1" applyFont="1" applyFill="1" applyBorder="1" applyAlignment="1">
      <alignment horizontal="center"/>
    </xf>
    <xf numFmtId="170" fontId="15" fillId="35" borderId="81" xfId="65" applyNumberFormat="1" applyFont="1" applyFill="1" applyBorder="1" applyAlignment="1">
      <alignment horizontal="center"/>
    </xf>
    <xf numFmtId="169" fontId="0" fillId="36" borderId="82" xfId="0" applyNumberFormat="1" applyFont="1" applyFill="1" applyBorder="1" applyAlignment="1">
      <alignment horizontal="center"/>
    </xf>
    <xf numFmtId="169" fontId="0" fillId="36" borderId="24" xfId="0" applyNumberFormat="1" applyFont="1" applyFill="1" applyBorder="1" applyAlignment="1">
      <alignment/>
    </xf>
    <xf numFmtId="169" fontId="0" fillId="36" borderId="83" xfId="0" applyNumberFormat="1" applyFont="1" applyFill="1" applyBorder="1" applyAlignment="1">
      <alignment/>
    </xf>
    <xf numFmtId="169" fontId="0" fillId="40" borderId="35" xfId="0" applyNumberFormat="1" applyFont="1" applyFill="1" applyBorder="1" applyAlignment="1">
      <alignment/>
    </xf>
    <xf numFmtId="169" fontId="0" fillId="36" borderId="35" xfId="0" applyNumberFormat="1" applyFont="1" applyFill="1" applyBorder="1" applyAlignment="1">
      <alignment/>
    </xf>
    <xf numFmtId="169" fontId="0" fillId="36" borderId="35" xfId="0" applyNumberFormat="1" applyFill="1" applyBorder="1" applyAlignment="1">
      <alignment/>
    </xf>
    <xf numFmtId="169" fontId="0" fillId="40" borderId="35" xfId="0" applyNumberFormat="1" applyFill="1" applyBorder="1" applyAlignment="1">
      <alignment/>
    </xf>
    <xf numFmtId="169" fontId="99" fillId="40" borderId="35" xfId="0" applyNumberFormat="1" applyFont="1" applyFill="1" applyBorder="1" applyAlignment="1">
      <alignment/>
    </xf>
    <xf numFmtId="169" fontId="0" fillId="36" borderId="82" xfId="0" applyNumberFormat="1" applyFont="1" applyFill="1" applyBorder="1" applyAlignment="1">
      <alignment/>
    </xf>
    <xf numFmtId="169" fontId="0" fillId="36" borderId="84" xfId="0" applyNumberFormat="1" applyFont="1" applyFill="1" applyBorder="1" applyAlignment="1">
      <alignment/>
    </xf>
    <xf numFmtId="169" fontId="0" fillId="40" borderId="39" xfId="0" applyNumberFormat="1" applyFont="1" applyFill="1" applyBorder="1" applyAlignment="1">
      <alignment/>
    </xf>
    <xf numFmtId="169" fontId="0" fillId="40" borderId="80" xfId="0" applyNumberFormat="1" applyFont="1" applyFill="1" applyBorder="1" applyAlignment="1">
      <alignment/>
    </xf>
    <xf numFmtId="169" fontId="0" fillId="36" borderId="39" xfId="0" applyNumberFormat="1" applyFont="1" applyFill="1" applyBorder="1" applyAlignment="1">
      <alignment/>
    </xf>
    <xf numFmtId="169" fontId="0" fillId="36" borderId="80" xfId="0" applyNumberFormat="1" applyFont="1" applyFill="1" applyBorder="1" applyAlignment="1">
      <alignment/>
    </xf>
    <xf numFmtId="169" fontId="0" fillId="36" borderId="39" xfId="0" applyNumberFormat="1" applyFill="1" applyBorder="1" applyAlignment="1">
      <alignment/>
    </xf>
    <xf numFmtId="169" fontId="0" fillId="36" borderId="80" xfId="0" applyNumberFormat="1" applyFill="1" applyBorder="1" applyAlignment="1">
      <alignment/>
    </xf>
    <xf numFmtId="169" fontId="0" fillId="40" borderId="39" xfId="0" applyNumberFormat="1" applyFill="1" applyBorder="1" applyAlignment="1">
      <alignment/>
    </xf>
    <xf numFmtId="169" fontId="0" fillId="40" borderId="80" xfId="0" applyNumberFormat="1" applyFill="1" applyBorder="1" applyAlignment="1">
      <alignment/>
    </xf>
    <xf numFmtId="169" fontId="0" fillId="8" borderId="80" xfId="0" applyNumberFormat="1" applyFill="1" applyBorder="1" applyAlignment="1">
      <alignment/>
    </xf>
    <xf numFmtId="169" fontId="99" fillId="40" borderId="39" xfId="0" applyNumberFormat="1" applyFont="1" applyFill="1" applyBorder="1" applyAlignment="1">
      <alignment/>
    </xf>
    <xf numFmtId="169" fontId="99" fillId="8" borderId="80" xfId="0" applyNumberFormat="1" applyFont="1" applyFill="1" applyBorder="1" applyAlignment="1">
      <alignment/>
    </xf>
    <xf numFmtId="0" fontId="0" fillId="35" borderId="31" xfId="0" applyFont="1" applyFill="1" applyBorder="1" applyAlignment="1">
      <alignment horizontal="center"/>
    </xf>
    <xf numFmtId="169" fontId="0" fillId="35" borderId="0" xfId="0" applyNumberFormat="1" applyFill="1" applyBorder="1" applyAlignment="1">
      <alignment/>
    </xf>
    <xf numFmtId="169" fontId="0" fillId="35" borderId="11" xfId="0" applyNumberFormat="1" applyFill="1" applyBorder="1" applyAlignment="1">
      <alignment/>
    </xf>
    <xf numFmtId="169" fontId="0" fillId="35" borderId="80" xfId="0" applyNumberFormat="1" applyFill="1" applyBorder="1" applyAlignment="1">
      <alignment/>
    </xf>
    <xf numFmtId="176" fontId="0" fillId="35" borderId="11" xfId="0" applyNumberFormat="1" applyFill="1" applyBorder="1" applyAlignment="1">
      <alignment/>
    </xf>
    <xf numFmtId="169" fontId="0" fillId="35" borderId="12" xfId="0" applyNumberFormat="1" applyFill="1" applyBorder="1" applyAlignment="1">
      <alignment/>
    </xf>
    <xf numFmtId="0" fontId="15" fillId="8" borderId="30" xfId="0" applyFont="1" applyFill="1" applyBorder="1" applyAlignment="1">
      <alignment/>
    </xf>
    <xf numFmtId="170" fontId="15" fillId="8" borderId="85" xfId="65" applyNumberFormat="1" applyFont="1" applyFill="1" applyBorder="1" applyAlignment="1">
      <alignment horizontal="center"/>
    </xf>
    <xf numFmtId="170" fontId="15" fillId="8" borderId="86" xfId="65" applyNumberFormat="1" applyFont="1" applyFill="1" applyBorder="1" applyAlignment="1">
      <alignment horizontal="center"/>
    </xf>
    <xf numFmtId="170" fontId="15" fillId="8" borderId="87" xfId="65" applyNumberFormat="1" applyFont="1" applyFill="1" applyBorder="1" applyAlignment="1">
      <alignment horizontal="center"/>
    </xf>
    <xf numFmtId="170" fontId="15" fillId="35" borderId="88" xfId="65" applyNumberFormat="1" applyFont="1" applyFill="1" applyBorder="1" applyAlignment="1">
      <alignment horizontal="center"/>
    </xf>
    <xf numFmtId="170" fontId="15" fillId="8" borderId="89" xfId="65" applyNumberFormat="1" applyFont="1" applyFill="1" applyBorder="1" applyAlignment="1">
      <alignment horizontal="center"/>
    </xf>
    <xf numFmtId="170" fontId="15" fillId="35" borderId="90" xfId="65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/>
    </xf>
    <xf numFmtId="0" fontId="4" fillId="41" borderId="91" xfId="0" applyFont="1" applyFill="1" applyBorder="1" applyAlignment="1">
      <alignment horizontal="center" vertical="center" wrapText="1"/>
    </xf>
    <xf numFmtId="0" fontId="4" fillId="41" borderId="92" xfId="0" applyFont="1" applyFill="1" applyBorder="1" applyAlignment="1">
      <alignment horizontal="center"/>
    </xf>
    <xf numFmtId="0" fontId="4" fillId="41" borderId="93" xfId="0" applyFont="1" applyFill="1" applyBorder="1" applyAlignment="1">
      <alignment horizontal="center" vertical="center" wrapText="1"/>
    </xf>
    <xf numFmtId="0" fontId="4" fillId="41" borderId="2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/>
    </xf>
    <xf numFmtId="0" fontId="0" fillId="0" borderId="43" xfId="0" applyFill="1" applyBorder="1" applyAlignment="1">
      <alignment horizontal="center"/>
    </xf>
    <xf numFmtId="164" fontId="5" fillId="0" borderId="94" xfId="0" applyNumberFormat="1" applyFont="1" applyFill="1" applyBorder="1" applyAlignment="1">
      <alignment/>
    </xf>
    <xf numFmtId="0" fontId="22" fillId="41" borderId="91" xfId="0" applyFont="1" applyFill="1" applyBorder="1" applyAlignment="1">
      <alignment horizontal="center" vertical="center" wrapText="1"/>
    </xf>
    <xf numFmtId="0" fontId="24" fillId="42" borderId="91" xfId="0" applyFont="1" applyFill="1" applyBorder="1" applyAlignment="1">
      <alignment horizontal="center"/>
    </xf>
    <xf numFmtId="3" fontId="7" fillId="42" borderId="91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5" fontId="5" fillId="0" borderId="16" xfId="0" applyNumberFormat="1" applyFont="1" applyFill="1" applyBorder="1" applyAlignment="1">
      <alignment/>
    </xf>
    <xf numFmtId="185" fontId="5" fillId="0" borderId="95" xfId="0" applyNumberFormat="1" applyFont="1" applyFill="1" applyBorder="1" applyAlignment="1">
      <alignment/>
    </xf>
    <xf numFmtId="185" fontId="0" fillId="0" borderId="96" xfId="0" applyNumberFormat="1" applyFont="1" applyFill="1" applyBorder="1" applyAlignment="1">
      <alignment/>
    </xf>
    <xf numFmtId="185" fontId="5" fillId="0" borderId="97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185" fontId="24" fillId="0" borderId="11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7" fillId="0" borderId="98" xfId="0" applyNumberFormat="1" applyFont="1" applyFill="1" applyBorder="1" applyAlignment="1">
      <alignment/>
    </xf>
    <xf numFmtId="185" fontId="7" fillId="0" borderId="99" xfId="0" applyNumberFormat="1" applyFont="1" applyFill="1" applyBorder="1" applyAlignment="1">
      <alignment/>
    </xf>
    <xf numFmtId="185" fontId="7" fillId="0" borderId="16" xfId="0" applyNumberFormat="1" applyFont="1" applyFill="1" applyBorder="1" applyAlignment="1">
      <alignment/>
    </xf>
    <xf numFmtId="185" fontId="7" fillId="42" borderId="91" xfId="0" applyNumberFormat="1" applyFont="1" applyFill="1" applyBorder="1" applyAlignment="1">
      <alignment/>
    </xf>
    <xf numFmtId="0" fontId="4" fillId="41" borderId="9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/>
    </xf>
    <xf numFmtId="173" fontId="5" fillId="0" borderId="71" xfId="0" applyNumberFormat="1" applyFont="1" applyFill="1" applyBorder="1" applyAlignment="1">
      <alignment/>
    </xf>
    <xf numFmtId="173" fontId="5" fillId="0" borderId="26" xfId="0" applyNumberFormat="1" applyFont="1" applyFill="1" applyBorder="1" applyAlignment="1">
      <alignment horizontal="left" indent="2"/>
    </xf>
    <xf numFmtId="173" fontId="5" fillId="42" borderId="93" xfId="0" applyNumberFormat="1" applyFont="1" applyFill="1" applyBorder="1" applyAlignment="1">
      <alignment/>
    </xf>
    <xf numFmtId="173" fontId="7" fillId="42" borderId="23" xfId="0" applyNumberFormat="1" applyFont="1" applyFill="1" applyBorder="1" applyAlignment="1">
      <alignment horizontal="left" indent="1"/>
    </xf>
    <xf numFmtId="186" fontId="5" fillId="0" borderId="71" xfId="0" applyNumberFormat="1" applyFont="1" applyFill="1" applyBorder="1" applyAlignment="1">
      <alignment/>
    </xf>
    <xf numFmtId="186" fontId="5" fillId="0" borderId="72" xfId="0" applyNumberFormat="1" applyFont="1" applyFill="1" applyBorder="1" applyAlignment="1">
      <alignment/>
    </xf>
    <xf numFmtId="186" fontId="5" fillId="0" borderId="23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5" fillId="0" borderId="71" xfId="0" applyNumberFormat="1" applyFont="1" applyFill="1" applyBorder="1" applyAlignment="1">
      <alignment/>
    </xf>
    <xf numFmtId="174" fontId="5" fillId="0" borderId="37" xfId="0" applyNumberFormat="1" applyFont="1" applyFill="1" applyBorder="1" applyAlignment="1">
      <alignment/>
    </xf>
    <xf numFmtId="174" fontId="5" fillId="0" borderId="101" xfId="0" applyNumberFormat="1" applyFont="1" applyFill="1" applyBorder="1" applyAlignment="1">
      <alignment/>
    </xf>
    <xf numFmtId="174" fontId="0" fillId="0" borderId="33" xfId="0" applyNumberFormat="1" applyFont="1" applyFill="1" applyBorder="1" applyAlignment="1">
      <alignment/>
    </xf>
    <xf numFmtId="174" fontId="5" fillId="0" borderId="94" xfId="0" applyNumberFormat="1" applyFont="1" applyFill="1" applyBorder="1" applyAlignment="1">
      <alignment/>
    </xf>
    <xf numFmtId="174" fontId="5" fillId="0" borderId="26" xfId="0" applyNumberFormat="1" applyFont="1" applyFill="1" applyBorder="1" applyAlignment="1">
      <alignment horizontal="left" indent="3"/>
    </xf>
    <xf numFmtId="0" fontId="4" fillId="41" borderId="14" xfId="0" applyFont="1" applyFill="1" applyBorder="1" applyAlignment="1">
      <alignment horizontal="center" vertical="center" wrapText="1"/>
    </xf>
    <xf numFmtId="0" fontId="4" fillId="41" borderId="102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left" indent="2"/>
    </xf>
    <xf numFmtId="174" fontId="5" fillId="0" borderId="0" xfId="0" applyNumberFormat="1" applyFont="1" applyFill="1" applyBorder="1" applyAlignment="1">
      <alignment horizontal="left" indent="3"/>
    </xf>
    <xf numFmtId="0" fontId="12" fillId="34" borderId="11" xfId="0" applyFont="1" applyFill="1" applyBorder="1" applyAlignment="1">
      <alignment/>
    </xf>
    <xf numFmtId="0" fontId="0" fillId="34" borderId="43" xfId="0" applyFill="1" applyBorder="1" applyAlignment="1">
      <alignment horizontal="center"/>
    </xf>
    <xf numFmtId="0" fontId="12" fillId="34" borderId="11" xfId="0" applyFont="1" applyFill="1" applyBorder="1" applyAlignment="1">
      <alignment horizontal="left" vertical="center" wrapText="1"/>
    </xf>
    <xf numFmtId="0" fontId="4" fillId="41" borderId="0" xfId="0" applyFont="1" applyFill="1" applyBorder="1" applyAlignment="1">
      <alignment horizontal="center" vertical="center" wrapText="1"/>
    </xf>
    <xf numFmtId="9" fontId="23" fillId="0" borderId="0" xfId="64" applyFont="1" applyAlignment="1">
      <alignment/>
    </xf>
    <xf numFmtId="9" fontId="5" fillId="0" borderId="0" xfId="64" applyFont="1" applyFill="1" applyBorder="1" applyAlignment="1">
      <alignment/>
    </xf>
    <xf numFmtId="0" fontId="109" fillId="0" borderId="0" xfId="0" applyFont="1" applyAlignment="1">
      <alignment/>
    </xf>
    <xf numFmtId="9" fontId="109" fillId="0" borderId="0" xfId="64" applyNumberFormat="1" applyFont="1" applyAlignment="1">
      <alignment/>
    </xf>
    <xf numFmtId="9" fontId="109" fillId="0" borderId="0" xfId="64" applyFont="1" applyAlignment="1">
      <alignment/>
    </xf>
    <xf numFmtId="0" fontId="109" fillId="0" borderId="0" xfId="0" applyFont="1" applyBorder="1" applyAlignment="1">
      <alignment/>
    </xf>
    <xf numFmtId="0" fontId="110" fillId="0" borderId="0" xfId="0" applyFont="1" applyBorder="1" applyAlignment="1">
      <alignment horizontal="center" vertical="center" wrapText="1"/>
    </xf>
    <xf numFmtId="3" fontId="109" fillId="0" borderId="0" xfId="0" applyNumberFormat="1" applyFont="1" applyBorder="1" applyAlignment="1">
      <alignment/>
    </xf>
    <xf numFmtId="0" fontId="109" fillId="0" borderId="0" xfId="0" applyFont="1" applyFill="1" applyBorder="1" applyAlignment="1">
      <alignment/>
    </xf>
    <xf numFmtId="185" fontId="109" fillId="0" borderId="0" xfId="0" applyNumberFormat="1" applyFont="1" applyBorder="1" applyAlignment="1">
      <alignment/>
    </xf>
    <xf numFmtId="0" fontId="111" fillId="0" borderId="0" xfId="0" applyFont="1" applyBorder="1" applyAlignment="1">
      <alignment horizontal="left"/>
    </xf>
    <xf numFmtId="0" fontId="110" fillId="0" borderId="0" xfId="0" applyFont="1" applyBorder="1" applyAlignment="1">
      <alignment horizontal="left"/>
    </xf>
    <xf numFmtId="0" fontId="109" fillId="34" borderId="0" xfId="0" applyFont="1" applyFill="1" applyBorder="1" applyAlignment="1">
      <alignment/>
    </xf>
    <xf numFmtId="0" fontId="110" fillId="34" borderId="0" xfId="0" applyFont="1" applyFill="1" applyBorder="1" applyAlignment="1">
      <alignment horizontal="center" vertical="center" wrapText="1"/>
    </xf>
    <xf numFmtId="164" fontId="110" fillId="34" borderId="0" xfId="0" applyNumberFormat="1" applyFont="1" applyFill="1" applyBorder="1" applyAlignment="1">
      <alignment/>
    </xf>
    <xf numFmtId="0" fontId="110" fillId="0" borderId="0" xfId="0" applyFont="1" applyBorder="1" applyAlignment="1">
      <alignment/>
    </xf>
    <xf numFmtId="1" fontId="109" fillId="0" borderId="0" xfId="0" applyNumberFormat="1" applyFont="1" applyBorder="1" applyAlignment="1">
      <alignment/>
    </xf>
    <xf numFmtId="164" fontId="1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12" fillId="34" borderId="71" xfId="0" applyFont="1" applyFill="1" applyBorder="1" applyAlignment="1">
      <alignment/>
    </xf>
    <xf numFmtId="0" fontId="0" fillId="0" borderId="78" xfId="0" applyFont="1" applyFill="1" applyBorder="1" applyAlignment="1">
      <alignment horizontal="center" vertical="center" wrapText="1"/>
    </xf>
    <xf numFmtId="172" fontId="5" fillId="0" borderId="37" xfId="0" applyNumberFormat="1" applyFont="1" applyFill="1" applyBorder="1" applyAlignment="1">
      <alignment/>
    </xf>
    <xf numFmtId="172" fontId="5" fillId="34" borderId="37" xfId="0" applyNumberFormat="1" applyFont="1" applyFill="1" applyBorder="1" applyAlignment="1">
      <alignment/>
    </xf>
    <xf numFmtId="172" fontId="5" fillId="0" borderId="69" xfId="0" applyNumberFormat="1" applyFont="1" applyFill="1" applyBorder="1" applyAlignment="1">
      <alignment/>
    </xf>
    <xf numFmtId="172" fontId="5" fillId="0" borderId="103" xfId="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0" fontId="25" fillId="0" borderId="0" xfId="0" applyFont="1" applyAlignment="1">
      <alignment horizontal="left"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4" fillId="41" borderId="104" xfId="0" applyFont="1" applyFill="1" applyBorder="1" applyAlignment="1">
      <alignment horizontal="center" vertical="center" wrapText="1"/>
    </xf>
    <xf numFmtId="0" fontId="4" fillId="41" borderId="105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106" xfId="0" applyFont="1" applyFill="1" applyBorder="1" applyAlignment="1">
      <alignment horizontal="center" vertical="center" wrapText="1"/>
    </xf>
    <xf numFmtId="0" fontId="4" fillId="41" borderId="7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42" borderId="92" xfId="0" applyFont="1" applyFill="1" applyBorder="1" applyAlignment="1">
      <alignment horizontal="center"/>
    </xf>
    <xf numFmtId="0" fontId="5" fillId="42" borderId="93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24" fillId="42" borderId="91" xfId="0" applyFont="1" applyFill="1" applyBorder="1" applyAlignment="1">
      <alignment horizontal="left"/>
    </xf>
    <xf numFmtId="0" fontId="7" fillId="42" borderId="9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2" fillId="41" borderId="109" xfId="0" applyFont="1" applyFill="1" applyBorder="1" applyAlignment="1">
      <alignment horizontal="center" vertical="center" wrapText="1"/>
    </xf>
    <xf numFmtId="0" fontId="22" fillId="41" borderId="110" xfId="0" applyFont="1" applyFill="1" applyBorder="1" applyAlignment="1">
      <alignment horizontal="center" vertical="center" wrapText="1"/>
    </xf>
    <xf numFmtId="0" fontId="22" fillId="41" borderId="1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12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center" vertical="top"/>
    </xf>
    <xf numFmtId="0" fontId="97" fillId="39" borderId="115" xfId="0" applyFont="1" applyFill="1" applyBorder="1" applyAlignment="1">
      <alignment horizontal="center"/>
    </xf>
    <xf numFmtId="0" fontId="97" fillId="39" borderId="67" xfId="0" applyFont="1" applyFill="1" applyBorder="1" applyAlignment="1">
      <alignment horizontal="center"/>
    </xf>
    <xf numFmtId="0" fontId="97" fillId="39" borderId="115" xfId="0" applyFont="1" applyFill="1" applyBorder="1" applyAlignment="1">
      <alignment horizontal="center" wrapText="1"/>
    </xf>
    <xf numFmtId="0" fontId="97" fillId="39" borderId="67" xfId="0" applyFont="1" applyFill="1" applyBorder="1" applyAlignment="1">
      <alignment horizontal="center" wrapText="1"/>
    </xf>
    <xf numFmtId="0" fontId="97" fillId="39" borderId="70" xfId="0" applyFont="1" applyFill="1" applyBorder="1" applyAlignment="1">
      <alignment horizontal="center" wrapText="1"/>
    </xf>
    <xf numFmtId="0" fontId="97" fillId="39" borderId="116" xfId="0" applyFont="1" applyFill="1" applyBorder="1" applyAlignment="1">
      <alignment horizontal="center"/>
    </xf>
    <xf numFmtId="0" fontId="96" fillId="39" borderId="116" xfId="0" applyFont="1" applyFill="1" applyBorder="1" applyAlignment="1">
      <alignment horizontal="center"/>
    </xf>
    <xf numFmtId="0" fontId="96" fillId="39" borderId="117" xfId="0" applyFont="1" applyFill="1" applyBorder="1" applyAlignment="1">
      <alignment horizontal="center"/>
    </xf>
    <xf numFmtId="0" fontId="97" fillId="39" borderId="118" xfId="0" applyFont="1" applyFill="1" applyBorder="1" applyAlignment="1">
      <alignment horizontal="center"/>
    </xf>
    <xf numFmtId="0" fontId="97" fillId="39" borderId="115" xfId="0" applyFont="1" applyFill="1" applyBorder="1" applyAlignment="1">
      <alignment horizontal="center" vertical="center" wrapText="1"/>
    </xf>
    <xf numFmtId="0" fontId="96" fillId="39" borderId="67" xfId="0" applyFont="1" applyFill="1" applyBorder="1" applyAlignment="1">
      <alignment wrapText="1"/>
    </xf>
    <xf numFmtId="0" fontId="96" fillId="39" borderId="70" xfId="0" applyFont="1" applyFill="1" applyBorder="1" applyAlignment="1">
      <alignment wrapText="1"/>
    </xf>
    <xf numFmtId="0" fontId="109" fillId="0" borderId="119" xfId="0" applyFont="1" applyBorder="1" applyAlignment="1">
      <alignment/>
    </xf>
    <xf numFmtId="3" fontId="110" fillId="0" borderId="120" xfId="0" applyNumberFormat="1" applyFont="1" applyBorder="1" applyAlignment="1">
      <alignment/>
    </xf>
    <xf numFmtId="0" fontId="109" fillId="0" borderId="121" xfId="0" applyFont="1" applyBorder="1" applyAlignment="1">
      <alignment/>
    </xf>
    <xf numFmtId="3" fontId="109" fillId="0" borderId="122" xfId="0" applyNumberFormat="1" applyFont="1" applyBorder="1" applyAlignment="1">
      <alignment/>
    </xf>
    <xf numFmtId="0" fontId="109" fillId="0" borderId="123" xfId="0" applyFont="1" applyBorder="1" applyAlignment="1">
      <alignment/>
    </xf>
    <xf numFmtId="3" fontId="109" fillId="0" borderId="124" xfId="0" applyNumberFormat="1" applyFont="1" applyBorder="1" applyAlignment="1">
      <alignment/>
    </xf>
    <xf numFmtId="173" fontId="109" fillId="0" borderId="0" xfId="0" applyNumberFormat="1" applyFont="1" applyFill="1" applyBorder="1" applyAlignment="1">
      <alignment/>
    </xf>
    <xf numFmtId="0" fontId="110" fillId="0" borderId="125" xfId="0" applyFont="1" applyBorder="1" applyAlignment="1">
      <alignment horizontal="center" vertical="center" wrapText="1"/>
    </xf>
    <xf numFmtId="0" fontId="110" fillId="0" borderId="120" xfId="0" applyFont="1" applyBorder="1" applyAlignment="1">
      <alignment horizontal="center" vertical="center" wrapText="1"/>
    </xf>
    <xf numFmtId="0" fontId="110" fillId="0" borderId="122" xfId="0" applyFont="1" applyBorder="1" applyAlignment="1">
      <alignment horizontal="center" vertical="center" wrapText="1"/>
    </xf>
    <xf numFmtId="173" fontId="109" fillId="0" borderId="122" xfId="0" applyNumberFormat="1" applyFont="1" applyFill="1" applyBorder="1" applyAlignment="1">
      <alignment/>
    </xf>
    <xf numFmtId="173" fontId="109" fillId="0" borderId="126" xfId="0" applyNumberFormat="1" applyFont="1" applyFill="1" applyBorder="1" applyAlignment="1">
      <alignment/>
    </xf>
    <xf numFmtId="173" fontId="109" fillId="0" borderId="124" xfId="0" applyNumberFormat="1" applyFont="1" applyFill="1" applyBorder="1" applyAlignment="1">
      <alignment/>
    </xf>
    <xf numFmtId="3" fontId="109" fillId="0" borderId="126" xfId="0" applyNumberFormat="1" applyFont="1" applyBorder="1" applyAlignment="1">
      <alignment/>
    </xf>
    <xf numFmtId="3" fontId="110" fillId="0" borderId="125" xfId="0" applyNumberFormat="1" applyFont="1" applyBorder="1" applyAlignment="1">
      <alignment/>
    </xf>
    <xf numFmtId="0" fontId="109" fillId="0" borderId="120" xfId="0" applyFont="1" applyBorder="1" applyAlignment="1">
      <alignment/>
    </xf>
    <xf numFmtId="0" fontId="110" fillId="0" borderId="121" xfId="0" applyFont="1" applyBorder="1" applyAlignment="1">
      <alignment/>
    </xf>
    <xf numFmtId="170" fontId="109" fillId="0" borderId="122" xfId="64" applyNumberFormat="1" applyFont="1" applyBorder="1" applyAlignment="1">
      <alignment/>
    </xf>
    <xf numFmtId="0" fontId="110" fillId="0" borderId="123" xfId="0" applyFont="1" applyBorder="1" applyAlignment="1">
      <alignment/>
    </xf>
    <xf numFmtId="170" fontId="109" fillId="0" borderId="124" xfId="64" applyNumberFormat="1" applyFont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Inversiones - 2016 *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(Generadoras, Transmisoras y Distribuidoras)</a:t>
            </a:r>
          </a:p>
        </c:rich>
      </c:tx>
      <c:layout>
        <c:manualLayout>
          <c:xMode val="factor"/>
          <c:yMode val="factor"/>
          <c:x val="0.0085"/>
          <c:y val="-0.0095"/>
        </c:manualLayout>
      </c:layout>
      <c:spPr>
        <a:solidFill>
          <a:srgbClr val="31869B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15175"/>
          <c:w val="0.92375"/>
          <c:h val="0.71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Resumen!$C$4</c:f>
              <c:strCache>
                <c:ptCount val="1"/>
                <c:pt idx="0">
                  <c:v>Empresas Privadas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Resumen!$B$6:$B$8</c:f>
              <c:strCache/>
            </c:strRef>
          </c:cat>
          <c:val>
            <c:numRef>
              <c:f>Resumen!$C$6:$C$8</c:f>
              <c:numCache/>
            </c:numRef>
          </c:val>
        </c:ser>
        <c:ser>
          <c:idx val="1"/>
          <c:order val="1"/>
          <c:tx>
            <c:strRef>
              <c:f>Resumen!$D$4</c:f>
              <c:strCache>
                <c:ptCount val="1"/>
                <c:pt idx="0">
                  <c:v>Empresas Estatales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Resumen!$B$6:$B$8</c:f>
              <c:strCache/>
            </c:strRef>
          </c:cat>
          <c:val>
            <c:numRef>
              <c:f>Resumen!$D$6:$D$8</c:f>
              <c:numCache/>
            </c:numRef>
          </c:val>
        </c:ser>
        <c:overlap val="100"/>
        <c:axId val="6020294"/>
        <c:axId val="54182647"/>
      </c:bar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2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275"/>
          <c:y val="0.92075"/>
          <c:w val="0.63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Inversiones - 2016 *</a:t>
            </a:r>
          </a:p>
        </c:rich>
      </c:tx>
      <c:layout>
        <c:manualLayout>
          <c:xMode val="factor"/>
          <c:yMode val="factor"/>
          <c:x val="0.0275"/>
          <c:y val="-0.01225"/>
        </c:manualLayout>
      </c:layout>
      <c:spPr>
        <a:solidFill>
          <a:srgbClr val="31869B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2875"/>
          <c:w val="0.689"/>
          <c:h val="0.76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Distribuidoras
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Resumen!$B$6:$B$8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INVERSIÓN PRIVADA - AÑO 2016</a:t>
            </a:r>
          </a:p>
        </c:rich>
      </c:tx>
      <c:layout>
        <c:manualLayout>
          <c:xMode val="factor"/>
          <c:yMode val="factor"/>
          <c:x val="0.06775"/>
          <c:y val="-0.008"/>
        </c:manualLayout>
      </c:layout>
      <c:spPr>
        <a:solidFill>
          <a:srgbClr val="31869B"/>
        </a:solidFill>
        <a:ln w="3175">
          <a:noFill/>
        </a:ln>
      </c:spPr>
    </c:title>
    <c:plotArea>
      <c:layout>
        <c:manualLayout>
          <c:xMode val="edge"/>
          <c:yMode val="edge"/>
          <c:x val="0.088"/>
          <c:y val="0.11075"/>
          <c:w val="0.86075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'Privadas 2016'!$L$2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2016'!$K$4:$K$6</c:f>
              <c:strCache/>
            </c:strRef>
          </c:cat>
          <c:val>
            <c:numRef>
              <c:f>'Privadas 2016'!$L$4:$L$6</c:f>
              <c:numCache/>
            </c:numRef>
          </c:val>
        </c:ser>
        <c:ser>
          <c:idx val="1"/>
          <c:order val="1"/>
          <c:tx>
            <c:strRef>
              <c:f>'Privadas 2016'!$M$2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2016'!$K$4:$K$6</c:f>
              <c:strCache/>
            </c:strRef>
          </c:cat>
          <c:val>
            <c:numRef>
              <c:f>'Privadas 2016'!$M$4:$M$6</c:f>
              <c:numCache/>
            </c:numRef>
          </c:val>
        </c:ser>
        <c:overlap val="100"/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"/>
          <c:y val="0.914"/>
          <c:w val="0.702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INVERSIÓN ESTATAL *  - AÑO 2016</a:t>
            </a:r>
          </a:p>
        </c:rich>
      </c:tx>
      <c:layout>
        <c:manualLayout>
          <c:xMode val="factor"/>
          <c:yMode val="factor"/>
          <c:x val="0.0565"/>
          <c:y val="0.0155"/>
        </c:manualLayout>
      </c:layout>
      <c:spPr>
        <a:solidFill>
          <a:srgbClr val="31869B"/>
        </a:solidFill>
        <a:ln w="3175">
          <a:noFill/>
        </a:ln>
      </c:spPr>
    </c:title>
    <c:plotArea>
      <c:layout>
        <c:manualLayout>
          <c:xMode val="edge"/>
          <c:yMode val="edge"/>
          <c:x val="0.109"/>
          <c:y val="0.14675"/>
          <c:w val="0.80275"/>
          <c:h val="0.7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'Estatales 2016'!$I$7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 ###\ ###\ 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2016'!$H$8:$H$9</c:f>
              <c:strCache/>
            </c:strRef>
          </c:cat>
          <c:val>
            <c:numRef>
              <c:f>'Estatales 2016'!$I$8:$I$9</c:f>
              <c:numCache/>
            </c:numRef>
          </c:val>
        </c:ser>
        <c:ser>
          <c:idx val="1"/>
          <c:order val="1"/>
          <c:tx>
            <c:strRef>
              <c:f>'Estatales 2016'!$J$7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#\ ###\ 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2016'!$H$8:$H$9</c:f>
              <c:strCache/>
            </c:strRef>
          </c:cat>
          <c:val>
            <c:numRef>
              <c:f>'Estatales 2016'!$J$8:$J$9</c:f>
              <c:numCache/>
            </c:numRef>
          </c:val>
        </c:ser>
        <c:overlap val="100"/>
        <c:axId val="39137722"/>
        <c:axId val="16695179"/>
      </c:bar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   US$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7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75"/>
          <c:y val="0.21425"/>
          <c:w val="0.337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INVERSIONES EN EL SECTOR ELÉCTRICO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EMPRESAS DISTRIBUIDORAS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AÑO 2016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solidFill>
          <a:srgbClr val="31869B"/>
        </a:solidFill>
        <a:ln w="3175">
          <a:noFill/>
        </a:ln>
      </c:spPr>
    </c:title>
    <c:plotArea>
      <c:layout>
        <c:manualLayout>
          <c:xMode val="edge"/>
          <c:yMode val="edge"/>
          <c:x val="0.31725"/>
          <c:y val="0.21375"/>
          <c:w val="0.375"/>
          <c:h val="0.6565"/>
        </c:manualLayout>
      </c:layout>
      <c:pieChart>
        <c:varyColors val="1"/>
        <c:ser>
          <c:idx val="1"/>
          <c:order val="0"/>
          <c:tx>
            <c:strRef>
              <c:f>'Gen-Tra-Dis 2016'!$I$160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Estatal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2016'!$H$161:$H$162</c:f>
              <c:strCache/>
            </c:strRef>
          </c:cat>
          <c:val>
            <c:numRef>
              <c:f>'Gen-Tra-Dis 2016'!$I$161:$I$162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INVERSIONES EN EL SECTOR ELÉCTRICO 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EMPRESAS GENERADORAS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AÑO 2016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solidFill>
          <a:srgbClr val="31869B"/>
        </a:solidFill>
        <a:ln w="3175">
          <a:noFill/>
        </a:ln>
      </c:spPr>
    </c:title>
    <c:plotArea>
      <c:layout>
        <c:manualLayout>
          <c:xMode val="edge"/>
          <c:yMode val="edge"/>
          <c:x val="0.2685"/>
          <c:y val="0.265"/>
          <c:w val="0.45725"/>
          <c:h val="0.65225"/>
        </c:manualLayout>
      </c:layout>
      <c:pieChart>
        <c:varyColors val="1"/>
        <c:ser>
          <c:idx val="0"/>
          <c:order val="0"/>
          <c:tx>
            <c:strRef>
              <c:f>'Gen-Tra-Dis 2016'!$I$9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Estatal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43 027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Privada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1 730 863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2016'!$H$10:$H$11</c:f>
              <c:strCache/>
            </c:strRef>
          </c:cat>
          <c:val>
            <c:numRef>
              <c:f>'Gen-Tra-Dis 2016'!$I$10:$I$11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LAS INVERSIONES EJECUTADAS EN EL SECTOR ELÉCTRICO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POR EMPRESA ESTATAL* Y PRIVADA  1995 - 2015  </a:t>
            </a:r>
          </a:p>
        </c:rich>
      </c:tx>
      <c:layout>
        <c:manualLayout>
          <c:xMode val="factor"/>
          <c:yMode val="factor"/>
          <c:x val="0.02425"/>
          <c:y val="-0.0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2725"/>
          <c:y val="0.13325"/>
          <c:w val="0.90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'[2]FIN - INVERSIONESPORACTIVIDAD'!$S$9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'[2]FIN - INVERSIONESPORACTIVIDAD'!$B$11:$B$31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2001*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**</c:v>
                </c:pt>
              </c:strCache>
            </c:strRef>
          </c:cat>
          <c:val>
            <c:numRef>
              <c:f>'[2]FIN - INVERSIONESPORACTIVIDAD'!$S$11:$S$31</c:f>
              <c:numCache>
                <c:ptCount val="21"/>
                <c:pt idx="0">
                  <c:v>295.166629</c:v>
                </c:pt>
                <c:pt idx="1">
                  <c:v>508.847377</c:v>
                </c:pt>
                <c:pt idx="2">
                  <c:v>594.183881</c:v>
                </c:pt>
                <c:pt idx="3">
                  <c:v>612.999431</c:v>
                </c:pt>
                <c:pt idx="4">
                  <c:v>764.1792280118343</c:v>
                </c:pt>
                <c:pt idx="5">
                  <c:v>659.2139999999999</c:v>
                </c:pt>
                <c:pt idx="6">
                  <c:v>351.06397000000004</c:v>
                </c:pt>
                <c:pt idx="7">
                  <c:v>259.529</c:v>
                </c:pt>
                <c:pt idx="8">
                  <c:v>235.385</c:v>
                </c:pt>
                <c:pt idx="9">
                  <c:v>323.773</c:v>
                </c:pt>
                <c:pt idx="10">
                  <c:v>393.73589000000004</c:v>
                </c:pt>
                <c:pt idx="11">
                  <c:v>480.15700000000004</c:v>
                </c:pt>
                <c:pt idx="12">
                  <c:v>629.00013</c:v>
                </c:pt>
                <c:pt idx="13">
                  <c:v>862.007</c:v>
                </c:pt>
                <c:pt idx="14">
                  <c:v>1176.8417200000001</c:v>
                </c:pt>
                <c:pt idx="15">
                  <c:v>1367.7377822261485</c:v>
                </c:pt>
                <c:pt idx="16">
                  <c:v>1880</c:v>
                </c:pt>
                <c:pt idx="17">
                  <c:v>2738.925069751822</c:v>
                </c:pt>
                <c:pt idx="18">
                  <c:v>2589.028931898877</c:v>
                </c:pt>
                <c:pt idx="19">
                  <c:v>2777.636586575271</c:v>
                </c:pt>
                <c:pt idx="20">
                  <c:v>2593.457956820405</c:v>
                </c:pt>
              </c:numCache>
            </c:numRef>
          </c:val>
        </c:ser>
        <c:ser>
          <c:idx val="1"/>
          <c:order val="1"/>
          <c:tx>
            <c:strRef>
              <c:f>'[2]FIN - INVERSIONESPORACTIVIDAD'!$T$9</c:f>
              <c:strCache>
                <c:ptCount val="1"/>
                <c:pt idx="0">
                  <c:v>Estatal (*)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'[2]FIN - INVERSIONESPORACTIVIDAD'!$B$11:$B$31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2001*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**</c:v>
                </c:pt>
              </c:strCache>
            </c:strRef>
          </c:cat>
          <c:val>
            <c:numRef>
              <c:f>'[2]FIN - INVERSIONESPORACTIVIDAD'!$T$11:$T$31</c:f>
              <c:numCache>
                <c:ptCount val="21"/>
                <c:pt idx="0">
                  <c:v>229.00099899999998</c:v>
                </c:pt>
                <c:pt idx="1">
                  <c:v>312.926207</c:v>
                </c:pt>
                <c:pt idx="2">
                  <c:v>254.44796599999998</c:v>
                </c:pt>
                <c:pt idx="3">
                  <c:v>254.27934299999998</c:v>
                </c:pt>
                <c:pt idx="4">
                  <c:v>256.36455901183433</c:v>
                </c:pt>
                <c:pt idx="5">
                  <c:v>219.405</c:v>
                </c:pt>
                <c:pt idx="6">
                  <c:v>140.22568</c:v>
                </c:pt>
                <c:pt idx="7">
                  <c:v>127.18599999999999</c:v>
                </c:pt>
                <c:pt idx="8">
                  <c:v>154.26</c:v>
                </c:pt>
                <c:pt idx="9">
                  <c:v>155.221</c:v>
                </c:pt>
                <c:pt idx="10">
                  <c:v>162.67426999999998</c:v>
                </c:pt>
                <c:pt idx="11">
                  <c:v>129.698</c:v>
                </c:pt>
                <c:pt idx="12">
                  <c:v>229.65256</c:v>
                </c:pt>
                <c:pt idx="13">
                  <c:v>228.367</c:v>
                </c:pt>
                <c:pt idx="14">
                  <c:v>435.01099999999997</c:v>
                </c:pt>
                <c:pt idx="15">
                  <c:v>388.9865822261484</c:v>
                </c:pt>
                <c:pt idx="16">
                  <c:v>238.3</c:v>
                </c:pt>
                <c:pt idx="17">
                  <c:v>271.5042093018218</c:v>
                </c:pt>
                <c:pt idx="18">
                  <c:v>358.73643189887736</c:v>
                </c:pt>
                <c:pt idx="19">
                  <c:v>289.35547999045417</c:v>
                </c:pt>
                <c:pt idx="20">
                  <c:v>229.22059135058674</c:v>
                </c:pt>
              </c:numCache>
            </c:numRef>
          </c:val>
        </c:ser>
        <c:ser>
          <c:idx val="2"/>
          <c:order val="2"/>
          <c:tx>
            <c:strRef>
              <c:f>'[2]FIN - INVERSIONESPORACTIVIDAD'!$U$9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'[2]FIN - INVERSIONESPORACTIVIDAD'!$B$11:$B$31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2001*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**</c:v>
                </c:pt>
              </c:strCache>
            </c:strRef>
          </c:cat>
          <c:val>
            <c:numRef>
              <c:f>'[2]FIN - INVERSIONESPORACTIVIDAD'!$U$11:$U$31</c:f>
              <c:numCache>
                <c:ptCount val="21"/>
                <c:pt idx="0">
                  <c:v>66.16563000000001</c:v>
                </c:pt>
                <c:pt idx="1">
                  <c:v>195.92117000000002</c:v>
                </c:pt>
                <c:pt idx="2">
                  <c:v>339.73591500000003</c:v>
                </c:pt>
                <c:pt idx="3">
                  <c:v>358.72008800000003</c:v>
                </c:pt>
                <c:pt idx="4">
                  <c:v>507.814669</c:v>
                </c:pt>
                <c:pt idx="5">
                  <c:v>439.809</c:v>
                </c:pt>
                <c:pt idx="6">
                  <c:v>210.83829</c:v>
                </c:pt>
                <c:pt idx="7">
                  <c:v>132.34300000000002</c:v>
                </c:pt>
                <c:pt idx="8">
                  <c:v>81.125</c:v>
                </c:pt>
                <c:pt idx="9">
                  <c:v>168.552</c:v>
                </c:pt>
                <c:pt idx="10">
                  <c:v>231.06162000000003</c:v>
                </c:pt>
                <c:pt idx="11">
                  <c:v>350.459</c:v>
                </c:pt>
                <c:pt idx="12">
                  <c:v>399.34757</c:v>
                </c:pt>
                <c:pt idx="13">
                  <c:v>633.64</c:v>
                </c:pt>
                <c:pt idx="14">
                  <c:v>741.8307199999999</c:v>
                </c:pt>
                <c:pt idx="15">
                  <c:v>978.7512</c:v>
                </c:pt>
                <c:pt idx="16">
                  <c:v>1641.7</c:v>
                </c:pt>
                <c:pt idx="17">
                  <c:v>2467.42086045</c:v>
                </c:pt>
                <c:pt idx="18">
                  <c:v>2230.2925</c:v>
                </c:pt>
                <c:pt idx="19">
                  <c:v>2488.2811065848164</c:v>
                </c:pt>
                <c:pt idx="20">
                  <c:v>2364.2373654698185</c:v>
                </c:pt>
              </c:numCache>
            </c:numRef>
          </c:val>
        </c:ser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8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55"/>
          <c:y val="0.304"/>
          <c:w val="0.310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LAS INVERSIONES  EJECUTADAS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EN EL SECTOR ELÉCTRICO 1995-2015  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425"/>
          <c:y val="0.13875"/>
          <c:w val="0.899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'[2]FIN - INVERSIONESPORACTIVIDAD'!$S$91</c:f>
              <c:strCache>
                <c:ptCount val="1"/>
                <c:pt idx="0">
                  <c:v>Generadoras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'[2]FIN - INVERSIONESPORACTIVIDAD'!$R$92:$R$112</c:f>
              <c:strCache>
                <c:ptCount val="21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2015*</c:v>
                </c:pt>
              </c:strCache>
            </c:strRef>
          </c:cat>
          <c:val>
            <c:numRef>
              <c:f>'[2]FIN - INVERSIONESPORACTIVIDAD'!$S$92:$S$112</c:f>
              <c:numCache>
                <c:ptCount val="21"/>
                <c:pt idx="0">
                  <c:v>46.06673899999999</c:v>
                </c:pt>
                <c:pt idx="1">
                  <c:v>163.01889699999998</c:v>
                </c:pt>
                <c:pt idx="2">
                  <c:v>343.444131</c:v>
                </c:pt>
                <c:pt idx="3">
                  <c:v>365.363241</c:v>
                </c:pt>
                <c:pt idx="4">
                  <c:v>417.232328</c:v>
                </c:pt>
                <c:pt idx="5">
                  <c:v>337.658</c:v>
                </c:pt>
                <c:pt idx="6">
                  <c:v>109.77217999999999</c:v>
                </c:pt>
                <c:pt idx="7">
                  <c:v>107.84</c:v>
                </c:pt>
                <c:pt idx="8">
                  <c:v>87.165</c:v>
                </c:pt>
                <c:pt idx="9">
                  <c:v>159.566</c:v>
                </c:pt>
                <c:pt idx="10">
                  <c:v>193.49135</c:v>
                </c:pt>
                <c:pt idx="11">
                  <c:v>289.575</c:v>
                </c:pt>
                <c:pt idx="12">
                  <c:v>318.0303</c:v>
                </c:pt>
                <c:pt idx="13">
                  <c:v>483.51</c:v>
                </c:pt>
                <c:pt idx="14">
                  <c:v>448.38329999999996</c:v>
                </c:pt>
                <c:pt idx="15">
                  <c:v>558.6333822261485</c:v>
                </c:pt>
                <c:pt idx="16">
                  <c:v>1240.8</c:v>
                </c:pt>
                <c:pt idx="17">
                  <c:v>1781.40966045</c:v>
                </c:pt>
                <c:pt idx="18">
                  <c:v>1829.8335</c:v>
                </c:pt>
                <c:pt idx="19">
                  <c:v>2021.3049047048166</c:v>
                </c:pt>
                <c:pt idx="20">
                  <c:v>1773.8894952016162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'[2]FIN - INVERSIONESPORACTIVIDAD'!$T$91</c:f>
              <c:strCache>
                <c:ptCount val="1"/>
                <c:pt idx="0">
                  <c:v>Transmisoras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'[2]FIN - INVERSIONESPORACTIVIDAD'!$R$92:$R$112</c:f>
              <c:strCache>
                <c:ptCount val="21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2015*</c:v>
                </c:pt>
              </c:strCache>
            </c:strRef>
          </c:cat>
          <c:val>
            <c:numRef>
              <c:f>'[2]FIN - INVERSIONESPORACTIVIDAD'!$T$92:$T$112</c:f>
              <c:numCache>
                <c:ptCount val="21"/>
                <c:pt idx="0">
                  <c:v>11.41265</c:v>
                </c:pt>
                <c:pt idx="1">
                  <c:v>16.601</c:v>
                </c:pt>
                <c:pt idx="2">
                  <c:v>32.72078</c:v>
                </c:pt>
                <c:pt idx="3">
                  <c:v>59.643269999999994</c:v>
                </c:pt>
                <c:pt idx="4">
                  <c:v>170.80662</c:v>
                </c:pt>
                <c:pt idx="5">
                  <c:v>128.939</c:v>
                </c:pt>
                <c:pt idx="6">
                  <c:v>61.743</c:v>
                </c:pt>
                <c:pt idx="7">
                  <c:v>37.657000000000004</c:v>
                </c:pt>
                <c:pt idx="8">
                  <c:v>12.826</c:v>
                </c:pt>
                <c:pt idx="9">
                  <c:v>24.366</c:v>
                </c:pt>
                <c:pt idx="10">
                  <c:v>20.6339</c:v>
                </c:pt>
                <c:pt idx="11">
                  <c:v>16.543</c:v>
                </c:pt>
                <c:pt idx="12">
                  <c:v>69.63589999999999</c:v>
                </c:pt>
                <c:pt idx="13">
                  <c:v>43.1</c:v>
                </c:pt>
                <c:pt idx="14">
                  <c:v>254.363</c:v>
                </c:pt>
                <c:pt idx="15">
                  <c:v>332.5572</c:v>
                </c:pt>
                <c:pt idx="16">
                  <c:v>278.5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</c:v>
                </c:pt>
                <c:pt idx="20">
                  <c:v>354.97169140999995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'[2]FIN - INVERSIONESPORACTIVIDAD'!$U$91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'[2]FIN - INVERSIONESPORACTIVIDAD'!$R$92:$R$112</c:f>
              <c:strCache>
                <c:ptCount val="21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2015*</c:v>
                </c:pt>
              </c:strCache>
            </c:strRef>
          </c:cat>
          <c:val>
            <c:numRef>
              <c:f>'[2]FIN - INVERSIONESPORACTIVIDAD'!$U$92:$U$112</c:f>
              <c:numCache>
                <c:ptCount val="21"/>
                <c:pt idx="0">
                  <c:v>163.39924000000002</c:v>
                </c:pt>
                <c:pt idx="1">
                  <c:v>193.27748000000003</c:v>
                </c:pt>
                <c:pt idx="2">
                  <c:v>171.46097</c:v>
                </c:pt>
                <c:pt idx="3">
                  <c:v>136.50492</c:v>
                </c:pt>
                <c:pt idx="4">
                  <c:v>121.50028001183432</c:v>
                </c:pt>
                <c:pt idx="5">
                  <c:v>139.206</c:v>
                </c:pt>
                <c:pt idx="6">
                  <c:v>134.38179</c:v>
                </c:pt>
                <c:pt idx="7">
                  <c:v>96.702</c:v>
                </c:pt>
                <c:pt idx="8">
                  <c:v>91.966</c:v>
                </c:pt>
                <c:pt idx="9">
                  <c:v>100.763</c:v>
                </c:pt>
                <c:pt idx="10">
                  <c:v>134.36664</c:v>
                </c:pt>
                <c:pt idx="11">
                  <c:v>140.086</c:v>
                </c:pt>
                <c:pt idx="12">
                  <c:v>151.40693</c:v>
                </c:pt>
                <c:pt idx="13">
                  <c:v>235.91</c:v>
                </c:pt>
                <c:pt idx="14">
                  <c:v>289.37342</c:v>
                </c:pt>
                <c:pt idx="15">
                  <c:v>253.1712</c:v>
                </c:pt>
                <c:pt idx="16">
                  <c:v>229.4</c:v>
                </c:pt>
                <c:pt idx="17">
                  <c:v>337.36420000000004</c:v>
                </c:pt>
                <c:pt idx="18">
                  <c:v>421.36850000000004</c:v>
                </c:pt>
                <c:pt idx="19">
                  <c:v>401.2952535039676</c:v>
                </c:pt>
                <c:pt idx="20">
                  <c:v>357.447073239092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'[2]FIN - INVERSIONESPORACTIVIDAD'!$V$91</c:f>
              <c:strCache>
                <c:ptCount val="1"/>
                <c:pt idx="0">
                  <c:v>DGER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FF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'[2]FIN - INVERSIONESPORACTIVIDAD'!$R$92:$R$112</c:f>
              <c:strCache>
                <c:ptCount val="21"/>
                <c:pt idx="0">
                  <c:v>1995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2000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2015*</c:v>
                </c:pt>
              </c:strCache>
            </c:strRef>
          </c:cat>
          <c:val>
            <c:numRef>
              <c:f>'[2]FIN - INVERSIONESPORACTIVIDAD'!$V$92:$V$112</c:f>
              <c:numCache>
                <c:ptCount val="21"/>
                <c:pt idx="0">
                  <c:v>74.288</c:v>
                </c:pt>
                <c:pt idx="1">
                  <c:v>135.95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</c:v>
                </c:pt>
                <c:pt idx="6">
                  <c:v>45.167</c:v>
                </c:pt>
                <c:pt idx="7">
                  <c:v>17.33</c:v>
                </c:pt>
                <c:pt idx="8">
                  <c:v>43.428</c:v>
                </c:pt>
                <c:pt idx="9">
                  <c:v>39.078</c:v>
                </c:pt>
                <c:pt idx="10">
                  <c:v>45.244</c:v>
                </c:pt>
                <c:pt idx="11">
                  <c:v>33.953</c:v>
                </c:pt>
                <c:pt idx="12">
                  <c:v>89.927</c:v>
                </c:pt>
                <c:pt idx="13">
                  <c:v>99.487</c:v>
                </c:pt>
                <c:pt idx="14">
                  <c:v>184.722</c:v>
                </c:pt>
                <c:pt idx="15">
                  <c:v>223.376</c:v>
                </c:pt>
                <c:pt idx="16">
                  <c:v>131.3</c:v>
                </c:pt>
                <c:pt idx="17">
                  <c:v>149.8812093018218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</c:numCache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119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25"/>
          <c:y val="0.94875"/>
          <c:w val="0.755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31</xdr:row>
      <xdr:rowOff>161925</xdr:rowOff>
    </xdr:from>
    <xdr:to>
      <xdr:col>6</xdr:col>
      <xdr:colOff>476250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504825" y="5629275"/>
        <a:ext cx="5629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95250</xdr:colOff>
      <xdr:row>14</xdr:row>
      <xdr:rowOff>161925</xdr:rowOff>
    </xdr:from>
    <xdr:to>
      <xdr:col>6</xdr:col>
      <xdr:colOff>409575</xdr:colOff>
      <xdr:row>29</xdr:row>
      <xdr:rowOff>161925</xdr:rowOff>
    </xdr:to>
    <xdr:graphicFrame>
      <xdr:nvGraphicFramePr>
        <xdr:cNvPr id="2" name="3 Gráfico"/>
        <xdr:cNvGraphicFramePr/>
      </xdr:nvGraphicFramePr>
      <xdr:xfrm>
        <a:off x="419100" y="2790825"/>
        <a:ext cx="5648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142</xdr:row>
      <xdr:rowOff>95250</xdr:rowOff>
    </xdr:from>
    <xdr:to>
      <xdr:col>5</xdr:col>
      <xdr:colOff>228600</xdr:colOff>
      <xdr:row>161</xdr:row>
      <xdr:rowOff>104775</xdr:rowOff>
    </xdr:to>
    <xdr:graphicFrame>
      <xdr:nvGraphicFramePr>
        <xdr:cNvPr id="1" name="Chart 1"/>
        <xdr:cNvGraphicFramePr/>
      </xdr:nvGraphicFramePr>
      <xdr:xfrm>
        <a:off x="1209675" y="24431625"/>
        <a:ext cx="571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34</xdr:row>
      <xdr:rowOff>123825</xdr:rowOff>
    </xdr:from>
    <xdr:to>
      <xdr:col>4</xdr:col>
      <xdr:colOff>1047750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1019175" y="6410325"/>
        <a:ext cx="6162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952500</xdr:colOff>
      <xdr:row>52</xdr:row>
      <xdr:rowOff>19050</xdr:rowOff>
    </xdr:from>
    <xdr:to>
      <xdr:col>4</xdr:col>
      <xdr:colOff>57150</xdr:colOff>
      <xdr:row>53</xdr:row>
      <xdr:rowOff>104775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676400" y="9220200"/>
          <a:ext cx="4514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(*) No incluye Inversión realizada por la DGER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0.1985</cdr:y>
    </cdr:from>
    <cdr:to>
      <cdr:x>0.2925</cdr:x>
      <cdr:y>0.274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00175" y="561975"/>
          <a:ext cx="28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181</xdr:row>
      <xdr:rowOff>66675</xdr:rowOff>
    </xdr:from>
    <xdr:to>
      <xdr:col>3</xdr:col>
      <xdr:colOff>952500</xdr:colOff>
      <xdr:row>198</xdr:row>
      <xdr:rowOff>161925</xdr:rowOff>
    </xdr:to>
    <xdr:graphicFrame>
      <xdr:nvGraphicFramePr>
        <xdr:cNvPr id="1" name="Chart 1"/>
        <xdr:cNvGraphicFramePr/>
      </xdr:nvGraphicFramePr>
      <xdr:xfrm>
        <a:off x="1009650" y="29984700"/>
        <a:ext cx="4914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109</xdr:row>
      <xdr:rowOff>0</xdr:rowOff>
    </xdr:from>
    <xdr:to>
      <xdr:col>4</xdr:col>
      <xdr:colOff>47625</xdr:colOff>
      <xdr:row>130</xdr:row>
      <xdr:rowOff>66675</xdr:rowOff>
    </xdr:to>
    <xdr:graphicFrame>
      <xdr:nvGraphicFramePr>
        <xdr:cNvPr id="2" name="Chart 2"/>
        <xdr:cNvGraphicFramePr/>
      </xdr:nvGraphicFramePr>
      <xdr:xfrm>
        <a:off x="1266825" y="18030825"/>
        <a:ext cx="49053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2009775</xdr:colOff>
      <xdr:row>128</xdr:row>
      <xdr:rowOff>85725</xdr:rowOff>
    </xdr:from>
    <xdr:ext cx="2009775" cy="200025"/>
    <xdr:sp>
      <xdr:nvSpPr>
        <xdr:cNvPr id="3" name="Text Box 3"/>
        <xdr:cNvSpPr txBox="1">
          <a:spLocks noChangeArrowheads="1"/>
        </xdr:cNvSpPr>
      </xdr:nvSpPr>
      <xdr:spPr>
        <a:xfrm>
          <a:off x="2781300" y="21193125"/>
          <a:ext cx="2009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US$ 965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840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Millones </a:t>
          </a:r>
        </a:p>
      </xdr:txBody>
    </xdr:sp>
    <xdr:clientData/>
  </xdr:oneCellAnchor>
  <xdr:oneCellAnchor>
    <xdr:from>
      <xdr:col>2</xdr:col>
      <xdr:colOff>1733550</xdr:colOff>
      <xdr:row>197</xdr:row>
      <xdr:rowOff>19050</xdr:rowOff>
    </xdr:from>
    <xdr:ext cx="2066925" cy="209550"/>
    <xdr:sp>
      <xdr:nvSpPr>
        <xdr:cNvPr id="4" name="Text Box 5"/>
        <xdr:cNvSpPr txBox="1">
          <a:spLocks noChangeArrowheads="1"/>
        </xdr:cNvSpPr>
      </xdr:nvSpPr>
      <xdr:spPr>
        <a:xfrm>
          <a:off x="2505075" y="32527875"/>
          <a:ext cx="2066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364 665 miles de US$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4</xdr:col>
      <xdr:colOff>942975</xdr:colOff>
      <xdr:row>5</xdr:row>
      <xdr:rowOff>85725</xdr:rowOff>
    </xdr:to>
    <xdr:sp>
      <xdr:nvSpPr>
        <xdr:cNvPr id="1" name="3 Rectángulo"/>
        <xdr:cNvSpPr>
          <a:spLocks/>
        </xdr:cNvSpPr>
      </xdr:nvSpPr>
      <xdr:spPr>
        <a:xfrm>
          <a:off x="266700" y="266700"/>
          <a:ext cx="8953500" cy="762000"/>
        </a:xfrm>
        <a:prstGeom prst="rect">
          <a:avLst/>
        </a:prstGeom>
        <a:solidFill>
          <a:srgbClr val="558ED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INVERSIONES</a:t>
          </a:r>
          <a:r>
            <a:rPr lang="en-US" cap="none" sz="1800" b="1" i="0" u="none" baseline="0">
              <a:solidFill>
                <a:srgbClr val="FFFFFF"/>
              </a:solidFill>
            </a:rPr>
            <a:t>  ACUMULADAS DEL AÑO  2015 **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(MILES US$)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39</xdr:row>
      <xdr:rowOff>161925</xdr:rowOff>
    </xdr:from>
    <xdr:to>
      <xdr:col>13</xdr:col>
      <xdr:colOff>762000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524000" y="6610350"/>
        <a:ext cx="91440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762000</xdr:colOff>
      <xdr:row>68</xdr:row>
      <xdr:rowOff>104775</xdr:rowOff>
    </xdr:from>
    <xdr:to>
      <xdr:col>13</xdr:col>
      <xdr:colOff>619125</xdr:colOff>
      <xdr:row>97</xdr:row>
      <xdr:rowOff>142875</xdr:rowOff>
    </xdr:to>
    <xdr:graphicFrame>
      <xdr:nvGraphicFramePr>
        <xdr:cNvPr id="2" name="Chart 2"/>
        <xdr:cNvGraphicFramePr/>
      </xdr:nvGraphicFramePr>
      <xdr:xfrm>
        <a:off x="1524000" y="11363325"/>
        <a:ext cx="90011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ANUARI~1\LASERJC5\P_INST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GE\dpe\DOC_DIFUSION\EVOLUCIONES%20Y%20OTROS\2015\FINAL%20con%20Anuario%202015\C1%20Evol_Invers%20por%20Activ-1995%20-%20201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RO-1"/>
      <sheetName val="RES"/>
      <sheetName val="X_DEP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 - INVERSIONESPORACTIVIDAD"/>
    </sheetNames>
    <sheetDataSet>
      <sheetData sheetId="0">
        <row r="9">
          <cell r="S9" t="str">
            <v>Total</v>
          </cell>
          <cell r="T9" t="str">
            <v>Estatal (*)</v>
          </cell>
          <cell r="U9" t="str">
            <v>Privada</v>
          </cell>
        </row>
        <row r="11">
          <cell r="B11">
            <v>1995</v>
          </cell>
          <cell r="S11">
            <v>295.166629</v>
          </cell>
          <cell r="T11">
            <v>229.00099899999998</v>
          </cell>
          <cell r="U11">
            <v>66.16563000000001</v>
          </cell>
        </row>
        <row r="12">
          <cell r="B12">
            <v>1996</v>
          </cell>
          <cell r="S12">
            <v>508.847377</v>
          </cell>
          <cell r="T12">
            <v>312.926207</v>
          </cell>
          <cell r="U12">
            <v>195.92117000000002</v>
          </cell>
        </row>
        <row r="13">
          <cell r="B13">
            <v>1997</v>
          </cell>
          <cell r="S13">
            <v>594.183881</v>
          </cell>
          <cell r="T13">
            <v>254.44796599999998</v>
          </cell>
          <cell r="U13">
            <v>339.73591500000003</v>
          </cell>
        </row>
        <row r="14">
          <cell r="B14">
            <v>1998</v>
          </cell>
          <cell r="S14">
            <v>612.999431</v>
          </cell>
          <cell r="T14">
            <v>254.27934299999998</v>
          </cell>
          <cell r="U14">
            <v>358.72008800000003</v>
          </cell>
        </row>
        <row r="15">
          <cell r="B15">
            <v>1999</v>
          </cell>
          <cell r="S15">
            <v>764.1792280118343</v>
          </cell>
          <cell r="T15">
            <v>256.36455901183433</v>
          </cell>
          <cell r="U15">
            <v>507.814669</v>
          </cell>
        </row>
        <row r="16">
          <cell r="B16">
            <v>2000</v>
          </cell>
          <cell r="S16">
            <v>659.2139999999999</v>
          </cell>
          <cell r="T16">
            <v>219.405</v>
          </cell>
          <cell r="U16">
            <v>439.809</v>
          </cell>
        </row>
        <row r="17">
          <cell r="B17" t="str">
            <v>2001*</v>
          </cell>
          <cell r="S17">
            <v>351.06397000000004</v>
          </cell>
          <cell r="T17">
            <v>140.22568</v>
          </cell>
          <cell r="U17">
            <v>210.83829</v>
          </cell>
        </row>
        <row r="18">
          <cell r="B18">
            <v>2002</v>
          </cell>
          <cell r="S18">
            <v>259.529</v>
          </cell>
          <cell r="T18">
            <v>127.18599999999999</v>
          </cell>
          <cell r="U18">
            <v>132.34300000000002</v>
          </cell>
        </row>
        <row r="19">
          <cell r="B19">
            <v>2003</v>
          </cell>
          <cell r="S19">
            <v>235.385</v>
          </cell>
          <cell r="T19">
            <v>154.26</v>
          </cell>
          <cell r="U19">
            <v>81.125</v>
          </cell>
        </row>
        <row r="20">
          <cell r="B20">
            <v>2004</v>
          </cell>
          <cell r="S20">
            <v>323.773</v>
          </cell>
          <cell r="T20">
            <v>155.221</v>
          </cell>
          <cell r="U20">
            <v>168.552</v>
          </cell>
        </row>
        <row r="21">
          <cell r="B21">
            <v>2005</v>
          </cell>
          <cell r="S21">
            <v>393.73589000000004</v>
          </cell>
          <cell r="T21">
            <v>162.67426999999998</v>
          </cell>
          <cell r="U21">
            <v>231.06162000000003</v>
          </cell>
        </row>
        <row r="22">
          <cell r="B22">
            <v>2006</v>
          </cell>
          <cell r="S22">
            <v>480.15700000000004</v>
          </cell>
          <cell r="T22">
            <v>129.698</v>
          </cell>
          <cell r="U22">
            <v>350.459</v>
          </cell>
        </row>
        <row r="23">
          <cell r="B23">
            <v>2007</v>
          </cell>
          <cell r="S23">
            <v>629.00013</v>
          </cell>
          <cell r="T23">
            <v>229.65256</v>
          </cell>
          <cell r="U23">
            <v>399.34757</v>
          </cell>
        </row>
        <row r="24">
          <cell r="B24">
            <v>2008</v>
          </cell>
          <cell r="S24">
            <v>862.007</v>
          </cell>
          <cell r="T24">
            <v>228.367</v>
          </cell>
          <cell r="U24">
            <v>633.64</v>
          </cell>
        </row>
        <row r="25">
          <cell r="B25">
            <v>2009</v>
          </cell>
          <cell r="S25">
            <v>1176.8417200000001</v>
          </cell>
          <cell r="T25">
            <v>435.01099999999997</v>
          </cell>
          <cell r="U25">
            <v>741.8307199999999</v>
          </cell>
        </row>
        <row r="26">
          <cell r="B26">
            <v>2010</v>
          </cell>
          <cell r="S26">
            <v>1367.7377822261485</v>
          </cell>
          <cell r="T26">
            <v>388.9865822261484</v>
          </cell>
          <cell r="U26">
            <v>978.7512</v>
          </cell>
        </row>
        <row r="27">
          <cell r="B27">
            <v>2011</v>
          </cell>
          <cell r="S27">
            <v>1880</v>
          </cell>
          <cell r="T27">
            <v>238.3</v>
          </cell>
          <cell r="U27">
            <v>1641.7</v>
          </cell>
        </row>
        <row r="28">
          <cell r="B28">
            <v>2012</v>
          </cell>
          <cell r="S28">
            <v>2738.925069751822</v>
          </cell>
          <cell r="T28">
            <v>271.5042093018218</v>
          </cell>
          <cell r="U28">
            <v>2467.42086045</v>
          </cell>
        </row>
        <row r="29">
          <cell r="B29">
            <v>2013</v>
          </cell>
          <cell r="S29">
            <v>2589.028931898877</v>
          </cell>
          <cell r="T29">
            <v>358.73643189887736</v>
          </cell>
          <cell r="U29">
            <v>2230.2925</v>
          </cell>
        </row>
        <row r="30">
          <cell r="B30">
            <v>2014</v>
          </cell>
          <cell r="S30">
            <v>2777.636586575271</v>
          </cell>
          <cell r="T30">
            <v>289.35547999045417</v>
          </cell>
          <cell r="U30">
            <v>2488.2811065848164</v>
          </cell>
        </row>
        <row r="31">
          <cell r="B31" t="str">
            <v>2015 **</v>
          </cell>
          <cell r="S31">
            <v>2593.457956820405</v>
          </cell>
          <cell r="T31">
            <v>229.22059135058674</v>
          </cell>
          <cell r="U31">
            <v>2364.2373654698185</v>
          </cell>
        </row>
        <row r="91">
          <cell r="S91" t="str">
            <v>Generadoras</v>
          </cell>
          <cell r="T91" t="str">
            <v>Transmisoras</v>
          </cell>
          <cell r="U91" t="str">
            <v>Distribuidoras</v>
          </cell>
          <cell r="V91" t="str">
            <v>DGER</v>
          </cell>
        </row>
        <row r="92">
          <cell r="R92">
            <v>1995</v>
          </cell>
          <cell r="S92">
            <v>46.06673899999999</v>
          </cell>
          <cell r="T92">
            <v>11.41265</v>
          </cell>
          <cell r="U92">
            <v>163.39924000000002</v>
          </cell>
          <cell r="V92">
            <v>74.288</v>
          </cell>
        </row>
        <row r="93">
          <cell r="R93">
            <v>96</v>
          </cell>
          <cell r="S93">
            <v>163.01889699999998</v>
          </cell>
          <cell r="T93">
            <v>16.601</v>
          </cell>
          <cell r="U93">
            <v>193.27748000000003</v>
          </cell>
          <cell r="V93">
            <v>135.95</v>
          </cell>
        </row>
        <row r="94">
          <cell r="R94">
            <v>97</v>
          </cell>
          <cell r="S94">
            <v>343.444131</v>
          </cell>
          <cell r="T94">
            <v>32.72078</v>
          </cell>
          <cell r="U94">
            <v>171.46097</v>
          </cell>
          <cell r="V94">
            <v>46.558</v>
          </cell>
        </row>
        <row r="95">
          <cell r="R95">
            <v>98</v>
          </cell>
          <cell r="S95">
            <v>365.363241</v>
          </cell>
          <cell r="T95">
            <v>59.643269999999994</v>
          </cell>
          <cell r="U95">
            <v>136.50492</v>
          </cell>
          <cell r="V95">
            <v>51.488</v>
          </cell>
        </row>
        <row r="96">
          <cell r="R96">
            <v>99</v>
          </cell>
          <cell r="S96">
            <v>417.232328</v>
          </cell>
          <cell r="T96">
            <v>170.80662</v>
          </cell>
          <cell r="U96">
            <v>121.50028001183432</v>
          </cell>
          <cell r="V96">
            <v>54.64</v>
          </cell>
        </row>
        <row r="97">
          <cell r="R97">
            <v>2000</v>
          </cell>
          <cell r="S97">
            <v>337.658</v>
          </cell>
          <cell r="T97">
            <v>128.939</v>
          </cell>
          <cell r="U97">
            <v>139.206</v>
          </cell>
          <cell r="V97">
            <v>53.411</v>
          </cell>
        </row>
        <row r="98">
          <cell r="R98" t="str">
            <v>01</v>
          </cell>
          <cell r="S98">
            <v>109.77217999999999</v>
          </cell>
          <cell r="T98">
            <v>61.743</v>
          </cell>
          <cell r="U98">
            <v>134.38179</v>
          </cell>
          <cell r="V98">
            <v>45.167</v>
          </cell>
        </row>
        <row r="99">
          <cell r="R99" t="str">
            <v>02</v>
          </cell>
          <cell r="S99">
            <v>107.84</v>
          </cell>
          <cell r="T99">
            <v>37.657000000000004</v>
          </cell>
          <cell r="U99">
            <v>96.702</v>
          </cell>
          <cell r="V99">
            <v>17.33</v>
          </cell>
        </row>
        <row r="100">
          <cell r="R100" t="str">
            <v>03</v>
          </cell>
          <cell r="S100">
            <v>87.165</v>
          </cell>
          <cell r="T100">
            <v>12.826</v>
          </cell>
          <cell r="U100">
            <v>91.966</v>
          </cell>
          <cell r="V100">
            <v>43.428</v>
          </cell>
        </row>
        <row r="101">
          <cell r="R101" t="str">
            <v>04</v>
          </cell>
          <cell r="S101">
            <v>159.566</v>
          </cell>
          <cell r="T101">
            <v>24.366</v>
          </cell>
          <cell r="U101">
            <v>100.763</v>
          </cell>
          <cell r="V101">
            <v>39.078</v>
          </cell>
        </row>
        <row r="102">
          <cell r="R102" t="str">
            <v>05</v>
          </cell>
          <cell r="S102">
            <v>193.49135</v>
          </cell>
          <cell r="T102">
            <v>20.6339</v>
          </cell>
          <cell r="U102">
            <v>134.36664</v>
          </cell>
          <cell r="V102">
            <v>45.244</v>
          </cell>
        </row>
        <row r="103">
          <cell r="R103" t="str">
            <v>06</v>
          </cell>
          <cell r="S103">
            <v>289.575</v>
          </cell>
          <cell r="T103">
            <v>16.543</v>
          </cell>
          <cell r="U103">
            <v>140.086</v>
          </cell>
          <cell r="V103">
            <v>33.953</v>
          </cell>
        </row>
        <row r="104">
          <cell r="R104" t="str">
            <v>07</v>
          </cell>
          <cell r="S104">
            <v>318.0303</v>
          </cell>
          <cell r="T104">
            <v>69.63589999999999</v>
          </cell>
          <cell r="U104">
            <v>151.40693</v>
          </cell>
          <cell r="V104">
            <v>89.927</v>
          </cell>
        </row>
        <row r="105">
          <cell r="R105" t="str">
            <v>08</v>
          </cell>
          <cell r="S105">
            <v>483.51</v>
          </cell>
          <cell r="T105">
            <v>43.1</v>
          </cell>
          <cell r="U105">
            <v>235.91</v>
          </cell>
          <cell r="V105">
            <v>99.487</v>
          </cell>
        </row>
        <row r="106">
          <cell r="R106" t="str">
            <v>09</v>
          </cell>
          <cell r="S106">
            <v>448.38329999999996</v>
          </cell>
          <cell r="T106">
            <v>254.363</v>
          </cell>
          <cell r="U106">
            <v>289.37342</v>
          </cell>
          <cell r="V106">
            <v>184.722</v>
          </cell>
        </row>
        <row r="107">
          <cell r="R107">
            <v>10</v>
          </cell>
          <cell r="S107">
            <v>558.6333822261485</v>
          </cell>
          <cell r="T107">
            <v>332.5572</v>
          </cell>
          <cell r="U107">
            <v>253.1712</v>
          </cell>
          <cell r="V107">
            <v>223.376</v>
          </cell>
        </row>
        <row r="108">
          <cell r="R108">
            <v>11</v>
          </cell>
          <cell r="S108">
            <v>1240.8</v>
          </cell>
          <cell r="T108">
            <v>278.5</v>
          </cell>
          <cell r="U108">
            <v>229.4</v>
          </cell>
          <cell r="V108">
            <v>131.3</v>
          </cell>
        </row>
        <row r="109">
          <cell r="R109">
            <v>12</v>
          </cell>
          <cell r="S109">
            <v>1781.40966045</v>
          </cell>
          <cell r="T109">
            <v>470.27</v>
          </cell>
          <cell r="U109">
            <v>337.36420000000004</v>
          </cell>
          <cell r="V109">
            <v>149.8812093018218</v>
          </cell>
        </row>
        <row r="110">
          <cell r="R110">
            <v>13</v>
          </cell>
          <cell r="S110">
            <v>1829.8335</v>
          </cell>
          <cell r="T110">
            <v>188.4134</v>
          </cell>
          <cell r="U110">
            <v>421.36850000000004</v>
          </cell>
          <cell r="V110">
            <v>149.41353189887735</v>
          </cell>
        </row>
        <row r="111">
          <cell r="R111">
            <v>14</v>
          </cell>
          <cell r="S111">
            <v>2021.3049047048166</v>
          </cell>
          <cell r="T111">
            <v>244.01244188</v>
          </cell>
          <cell r="U111">
            <v>401.2952535039676</v>
          </cell>
          <cell r="V111">
            <v>111.02398648648649</v>
          </cell>
        </row>
        <row r="112">
          <cell r="R112" t="str">
            <v>2015*</v>
          </cell>
          <cell r="S112">
            <v>1773.8894952016162</v>
          </cell>
          <cell r="T112">
            <v>354.97169140999995</v>
          </cell>
          <cell r="U112">
            <v>357.447073239092</v>
          </cell>
          <cell r="V112">
            <v>107.14969696969698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view="pageBreakPreview" zoomScale="85" zoomScaleNormal="75" zoomScaleSheetLayoutView="85" zoomScalePageLayoutView="0" workbookViewId="0" topLeftCell="A1">
      <selection activeCell="I1" sqref="I1"/>
    </sheetView>
  </sheetViews>
  <sheetFormatPr defaultColWidth="11.421875" defaultRowHeight="12.75"/>
  <cols>
    <col min="1" max="1" width="4.8515625" style="0" customWidth="1"/>
    <col min="2" max="2" width="17.421875" style="0" bestFit="1" customWidth="1"/>
    <col min="3" max="4" width="15.7109375" style="0" customWidth="1"/>
    <col min="5" max="5" width="20.7109375" style="0" customWidth="1"/>
    <col min="6" max="6" width="10.421875" style="0" customWidth="1"/>
    <col min="7" max="7" width="12.00390625" style="0" customWidth="1"/>
    <col min="8" max="8" width="4.8515625" style="0" customWidth="1"/>
    <col min="10" max="10" width="13.28125" style="0" customWidth="1"/>
    <col min="11" max="11" width="8.00390625" style="0" customWidth="1"/>
  </cols>
  <sheetData>
    <row r="1" ht="11.25" customHeight="1">
      <c r="B1" s="10"/>
    </row>
    <row r="2" spans="1:8" ht="16.5">
      <c r="A2" s="78"/>
      <c r="B2" s="507" t="s">
        <v>111</v>
      </c>
      <c r="C2" s="507"/>
      <c r="D2" s="507"/>
      <c r="E2" s="507"/>
      <c r="F2" s="507"/>
      <c r="G2" s="507"/>
      <c r="H2" s="507"/>
    </row>
    <row r="3" spans="1:8" ht="13.5" thickBot="1">
      <c r="A3" s="78"/>
      <c r="B3" s="78"/>
      <c r="C3" s="78"/>
      <c r="D3" s="78"/>
      <c r="E3" s="78"/>
      <c r="F3" s="78"/>
      <c r="G3" s="78"/>
      <c r="H3" s="78"/>
    </row>
    <row r="4" spans="2:13" ht="14.25" customHeight="1">
      <c r="B4" s="515" t="s">
        <v>8</v>
      </c>
      <c r="C4" s="512" t="s">
        <v>9</v>
      </c>
      <c r="D4" s="512" t="s">
        <v>10</v>
      </c>
      <c r="E4" s="512" t="s">
        <v>2</v>
      </c>
      <c r="F4" s="512" t="s">
        <v>11</v>
      </c>
      <c r="G4" s="513"/>
      <c r="M4" s="25"/>
    </row>
    <row r="5" spans="2:12" ht="30.75" customHeight="1" thickBot="1">
      <c r="B5" s="516"/>
      <c r="C5" s="514"/>
      <c r="D5" s="514"/>
      <c r="E5" s="514"/>
      <c r="F5" s="467" t="s">
        <v>12</v>
      </c>
      <c r="G5" s="468" t="s">
        <v>13</v>
      </c>
      <c r="I5" s="480"/>
      <c r="J5" s="480"/>
      <c r="K5" s="480"/>
      <c r="L5" s="480"/>
    </row>
    <row r="6" spans="2:12" ht="12.75">
      <c r="B6" s="153" t="s">
        <v>18</v>
      </c>
      <c r="C6" s="38">
        <f>+'Privadas 2016'!F96</f>
        <v>938857.6709295647</v>
      </c>
      <c r="D6" s="38">
        <f>+'Estatales 2016'!F13</f>
        <v>26982.600426796536</v>
      </c>
      <c r="E6" s="39">
        <f>C6+D6</f>
        <v>965840.2713563613</v>
      </c>
      <c r="F6" s="40">
        <f>C6/E6</f>
        <v>0.9720630820364282</v>
      </c>
      <c r="G6" s="41">
        <f>D6/E6</f>
        <v>0.027936917963571742</v>
      </c>
      <c r="I6" s="481"/>
      <c r="J6" s="480"/>
      <c r="K6" s="480"/>
      <c r="L6" s="480"/>
    </row>
    <row r="7" spans="2:14" ht="12.75">
      <c r="B7" s="154" t="s">
        <v>114</v>
      </c>
      <c r="C7" s="11">
        <f>+'Privadas 2016'!F123</f>
        <v>398286.1160900001</v>
      </c>
      <c r="D7" s="11"/>
      <c r="E7" s="12">
        <f>C7+D7</f>
        <v>398286.1160900001</v>
      </c>
      <c r="F7" s="13">
        <f>C7/E7</f>
        <v>1</v>
      </c>
      <c r="G7" s="42">
        <f>D7/E7</f>
        <v>0</v>
      </c>
      <c r="I7" s="481"/>
      <c r="J7" s="480"/>
      <c r="K7" s="480"/>
      <c r="L7" s="480"/>
      <c r="N7" s="26"/>
    </row>
    <row r="8" spans="2:12" ht="12.75">
      <c r="B8" s="155" t="s">
        <v>19</v>
      </c>
      <c r="C8" s="36">
        <f>+'Privadas 2016'!F137</f>
        <v>264672.9359187559</v>
      </c>
      <c r="D8" s="36">
        <f>+'Estatales 2016'!F30</f>
        <v>99991.75535714286</v>
      </c>
      <c r="E8" s="4">
        <f>C8+D8</f>
        <v>364664.6912758987</v>
      </c>
      <c r="F8" s="37">
        <f>C8/E8</f>
        <v>0.7257980886296149</v>
      </c>
      <c r="G8" s="43">
        <f>D8/E8</f>
        <v>0.2742019113703852</v>
      </c>
      <c r="I8" s="481"/>
      <c r="J8" s="480"/>
      <c r="K8" s="480"/>
      <c r="L8" s="480"/>
    </row>
    <row r="9" spans="2:12" ht="13.5" thickBot="1">
      <c r="B9" s="44" t="s">
        <v>2</v>
      </c>
      <c r="C9" s="456">
        <f>SUM(C6:C8)</f>
        <v>1601816.7229383206</v>
      </c>
      <c r="D9" s="456">
        <f>SUM(D6:D8)</f>
        <v>126974.35578393939</v>
      </c>
      <c r="E9" s="457">
        <f>SUM(E6:E8)</f>
        <v>1728791.07872226</v>
      </c>
      <c r="F9" s="37">
        <f>C9/E9</f>
        <v>0.9265530940396884</v>
      </c>
      <c r="G9" s="43">
        <f>D9/E9</f>
        <v>0.07344690596031155</v>
      </c>
      <c r="I9" s="480"/>
      <c r="J9" s="480"/>
      <c r="K9" s="480"/>
      <c r="L9" s="480"/>
    </row>
    <row r="10" spans="2:14" ht="13.5" thickBot="1">
      <c r="B10" s="15"/>
      <c r="C10" s="16"/>
      <c r="D10" s="16"/>
      <c r="E10" s="16"/>
      <c r="F10" s="16"/>
      <c r="G10" s="15"/>
      <c r="I10" s="480"/>
      <c r="J10" s="480"/>
      <c r="K10" s="480"/>
      <c r="L10" s="480"/>
      <c r="N10" s="28"/>
    </row>
    <row r="11" spans="2:12" ht="15" thickBot="1">
      <c r="B11" s="508" t="s">
        <v>23</v>
      </c>
      <c r="C11" s="509"/>
      <c r="D11" s="509"/>
      <c r="E11" s="45">
        <f>+'Estatales 2016'!F61</f>
        <v>69370.54491899852</v>
      </c>
      <c r="F11" s="15"/>
      <c r="G11" s="15"/>
      <c r="I11" s="480"/>
      <c r="J11" s="480"/>
      <c r="K11" s="480"/>
      <c r="L11" s="480"/>
    </row>
    <row r="12" spans="2:14" ht="13.5" thickBot="1">
      <c r="B12" s="15"/>
      <c r="C12" s="15"/>
      <c r="D12" s="15"/>
      <c r="E12" s="15"/>
      <c r="F12" s="15"/>
      <c r="G12" s="15"/>
      <c r="I12" s="480"/>
      <c r="J12" s="480"/>
      <c r="K12" s="480"/>
      <c r="L12" s="480"/>
      <c r="N12" s="29"/>
    </row>
    <row r="13" spans="2:12" ht="13.5" thickBot="1">
      <c r="B13" s="510" t="s">
        <v>251</v>
      </c>
      <c r="C13" s="511"/>
      <c r="D13" s="511"/>
      <c r="E13" s="458">
        <f>E9+E11</f>
        <v>1798161.6236412586</v>
      </c>
      <c r="F13" s="15"/>
      <c r="G13" s="15"/>
      <c r="I13" s="480"/>
      <c r="J13" s="480"/>
      <c r="K13" s="480"/>
      <c r="L13" s="480"/>
    </row>
    <row r="14" spans="2:12" ht="13.5">
      <c r="B14" s="46" t="s">
        <v>61</v>
      </c>
      <c r="I14" s="480"/>
      <c r="J14" s="480"/>
      <c r="K14" s="480"/>
      <c r="L14" s="480"/>
    </row>
    <row r="15" spans="9:12" ht="12.75">
      <c r="I15" s="482"/>
      <c r="J15" s="480"/>
      <c r="K15" s="480"/>
      <c r="L15" s="480"/>
    </row>
    <row r="16" spans="9:12" ht="12.75">
      <c r="I16" s="480"/>
      <c r="J16" s="480"/>
      <c r="K16" s="480"/>
      <c r="L16" s="480"/>
    </row>
    <row r="17" spans="9:12" ht="12.75">
      <c r="I17" s="480"/>
      <c r="J17" s="480"/>
      <c r="K17" s="480"/>
      <c r="L17" s="480"/>
    </row>
    <row r="18" spans="9:12" ht="12.75">
      <c r="I18" s="480"/>
      <c r="J18" s="480"/>
      <c r="K18" s="480"/>
      <c r="L18" s="480"/>
    </row>
    <row r="30" ht="19.5" customHeight="1"/>
    <row r="31" ht="12.75">
      <c r="B31" s="142" t="s">
        <v>133</v>
      </c>
    </row>
    <row r="53" ht="12.75">
      <c r="B53" s="142" t="s">
        <v>133</v>
      </c>
    </row>
  </sheetData>
  <sheetProtection/>
  <mergeCells count="8">
    <mergeCell ref="B2:H2"/>
    <mergeCell ref="B11:D11"/>
    <mergeCell ref="B13:D13"/>
    <mergeCell ref="F4:G4"/>
    <mergeCell ref="E4:E5"/>
    <mergeCell ref="D4:D5"/>
    <mergeCell ref="C4:C5"/>
    <mergeCell ref="B4:B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3"/>
  <sheetViews>
    <sheetView showGridLines="0" view="pageBreakPreview" zoomScale="90" zoomScaleNormal="75" zoomScaleSheetLayoutView="90" zoomScalePageLayoutView="0" workbookViewId="0" topLeftCell="A1">
      <selection activeCell="H1" sqref="H1"/>
    </sheetView>
  </sheetViews>
  <sheetFormatPr defaultColWidth="11.421875" defaultRowHeight="12.75"/>
  <cols>
    <col min="1" max="1" width="5.140625" style="0" customWidth="1"/>
    <col min="2" max="2" width="6.421875" style="0" customWidth="1"/>
    <col min="3" max="3" width="62.140625" style="0" customWidth="1"/>
    <col min="4" max="4" width="13.8515625" style="0" bestFit="1" customWidth="1"/>
    <col min="5" max="5" width="12.8515625" style="0" bestFit="1" customWidth="1"/>
    <col min="6" max="6" width="13.8515625" style="0" bestFit="1" customWidth="1"/>
    <col min="7" max="7" width="5.421875" style="0" customWidth="1"/>
    <col min="8" max="8" width="15.8515625" style="0" customWidth="1"/>
    <col min="12" max="12" width="20.140625" style="0" customWidth="1"/>
    <col min="13" max="13" width="18.8515625" style="0" customWidth="1"/>
  </cols>
  <sheetData>
    <row r="1" ht="12.75">
      <c r="J1" s="477"/>
    </row>
    <row r="2" spans="2:14" ht="30" customHeight="1">
      <c r="B2" s="8" t="s">
        <v>233</v>
      </c>
      <c r="C2" s="8"/>
      <c r="D2" s="8"/>
      <c r="E2" s="8"/>
      <c r="F2" s="93"/>
      <c r="K2" s="552"/>
      <c r="L2" s="559" t="str">
        <f>D7</f>
        <v>Inversiones eléctricas</v>
      </c>
      <c r="M2" s="560" t="str">
        <f>E7</f>
        <v>Inversiones no eléctricas</v>
      </c>
      <c r="N2" s="59"/>
    </row>
    <row r="3" spans="2:13" ht="15.75">
      <c r="B3" s="8"/>
      <c r="C3" s="8"/>
      <c r="D3" s="8"/>
      <c r="E3" s="8"/>
      <c r="F3" s="93"/>
      <c r="K3" s="554"/>
      <c r="L3" s="484"/>
      <c r="M3" s="561"/>
    </row>
    <row r="4" spans="2:14" ht="15.75">
      <c r="B4" s="517"/>
      <c r="C4" s="517"/>
      <c r="D4" s="8"/>
      <c r="E4" s="8"/>
      <c r="F4" s="93"/>
      <c r="K4" s="554" t="s">
        <v>14</v>
      </c>
      <c r="L4" s="558">
        <f>D96</f>
        <v>905594.9814013314</v>
      </c>
      <c r="M4" s="562">
        <f>E96</f>
        <v>33262.689528233335</v>
      </c>
      <c r="N4" s="152"/>
    </row>
    <row r="5" spans="2:14" ht="15.75">
      <c r="B5" s="8" t="s">
        <v>99</v>
      </c>
      <c r="C5" s="8"/>
      <c r="D5" s="8"/>
      <c r="E5" s="8"/>
      <c r="F5" s="93"/>
      <c r="K5" s="554" t="s">
        <v>15</v>
      </c>
      <c r="L5" s="558">
        <f>D123</f>
        <v>394888.9883300001</v>
      </c>
      <c r="M5" s="562">
        <f>E123</f>
        <v>3397.12776</v>
      </c>
      <c r="N5" s="152"/>
    </row>
    <row r="6" spans="2:14" ht="15.75" thickBot="1">
      <c r="B6" s="93"/>
      <c r="C6" s="93"/>
      <c r="D6" s="93"/>
      <c r="E6" s="93"/>
      <c r="F6" s="93"/>
      <c r="K6" s="556" t="s">
        <v>16</v>
      </c>
      <c r="L6" s="563">
        <f>D137</f>
        <v>250966.6095887262</v>
      </c>
      <c r="M6" s="564">
        <f>E137</f>
        <v>13706.326330029675</v>
      </c>
      <c r="N6" s="152"/>
    </row>
    <row r="7" spans="2:14" ht="26.25" thickBot="1">
      <c r="B7" s="449" t="s">
        <v>0</v>
      </c>
      <c r="C7" s="427" t="s">
        <v>1</v>
      </c>
      <c r="D7" s="427" t="s">
        <v>20</v>
      </c>
      <c r="E7" s="427" t="s">
        <v>21</v>
      </c>
      <c r="F7" s="428" t="s">
        <v>2</v>
      </c>
      <c r="M7" s="59"/>
      <c r="N7" s="152"/>
    </row>
    <row r="8" spans="2:6" ht="15" customHeight="1">
      <c r="B8" s="450">
        <v>1</v>
      </c>
      <c r="C8" s="100" t="s">
        <v>65</v>
      </c>
      <c r="D8" s="84">
        <v>0</v>
      </c>
      <c r="E8" s="85">
        <v>0</v>
      </c>
      <c r="F8" s="430">
        <f aca="true" t="shared" si="0" ref="F8:F71">SUM(D8:E8)</f>
        <v>0</v>
      </c>
    </row>
    <row r="9" spans="2:6" ht="12.75">
      <c r="B9" s="450">
        <f>B8+1</f>
        <v>2</v>
      </c>
      <c r="C9" s="100" t="s">
        <v>191</v>
      </c>
      <c r="D9" s="84">
        <v>0</v>
      </c>
      <c r="E9" s="85">
        <v>0</v>
      </c>
      <c r="F9" s="430">
        <f t="shared" si="0"/>
        <v>0</v>
      </c>
    </row>
    <row r="10" spans="2:6" ht="12.75">
      <c r="B10" s="450">
        <f>B9+1</f>
        <v>3</v>
      </c>
      <c r="C10" s="101" t="s">
        <v>26</v>
      </c>
      <c r="D10" s="459">
        <v>7000.1</v>
      </c>
      <c r="E10" s="85">
        <v>0</v>
      </c>
      <c r="F10" s="462">
        <f t="shared" si="0"/>
        <v>7000.1</v>
      </c>
    </row>
    <row r="11" spans="2:6" ht="12.75">
      <c r="B11" s="450">
        <f>B10+1</f>
        <v>4</v>
      </c>
      <c r="C11" s="101" t="s">
        <v>192</v>
      </c>
      <c r="D11" s="84">
        <v>0</v>
      </c>
      <c r="E11" s="85">
        <v>0</v>
      </c>
      <c r="F11" s="430">
        <f t="shared" si="0"/>
        <v>0</v>
      </c>
    </row>
    <row r="12" spans="2:6" ht="12.75">
      <c r="B12" s="450">
        <f>B11+1</f>
        <v>5</v>
      </c>
      <c r="C12" s="101" t="s">
        <v>193</v>
      </c>
      <c r="D12" s="459">
        <v>6805</v>
      </c>
      <c r="E12" s="85">
        <v>0</v>
      </c>
      <c r="F12" s="462">
        <f t="shared" si="0"/>
        <v>6805</v>
      </c>
    </row>
    <row r="13" spans="2:6" ht="12.75">
      <c r="B13" s="450">
        <f aca="true" t="shared" si="1" ref="B13:B93">B12+1</f>
        <v>6</v>
      </c>
      <c r="C13" s="101" t="s">
        <v>108</v>
      </c>
      <c r="D13" s="84">
        <v>0</v>
      </c>
      <c r="E13" s="85">
        <v>0</v>
      </c>
      <c r="F13" s="430">
        <f t="shared" si="0"/>
        <v>0</v>
      </c>
    </row>
    <row r="14" spans="2:6" ht="12.75">
      <c r="B14" s="450">
        <f t="shared" si="1"/>
        <v>7</v>
      </c>
      <c r="C14" s="101" t="s">
        <v>109</v>
      </c>
      <c r="D14" s="84">
        <v>0</v>
      </c>
      <c r="E14" s="85">
        <v>0</v>
      </c>
      <c r="F14" s="430">
        <f t="shared" si="0"/>
        <v>0</v>
      </c>
    </row>
    <row r="15" spans="2:6" ht="12.75">
      <c r="B15" s="450">
        <f t="shared" si="1"/>
        <v>8</v>
      </c>
      <c r="C15" s="101" t="s">
        <v>66</v>
      </c>
      <c r="D15" s="84">
        <v>0</v>
      </c>
      <c r="E15" s="85">
        <v>0</v>
      </c>
      <c r="F15" s="430">
        <f t="shared" si="0"/>
        <v>0</v>
      </c>
    </row>
    <row r="16" spans="2:6" ht="12.75">
      <c r="B16" s="450">
        <f t="shared" si="1"/>
        <v>9</v>
      </c>
      <c r="C16" s="101" t="s">
        <v>67</v>
      </c>
      <c r="D16" s="84">
        <v>0</v>
      </c>
      <c r="E16" s="85">
        <v>0</v>
      </c>
      <c r="F16" s="430">
        <f t="shared" si="0"/>
        <v>0</v>
      </c>
    </row>
    <row r="17" spans="2:6" ht="12.75">
      <c r="B17" s="450">
        <f t="shared" si="1"/>
        <v>10</v>
      </c>
      <c r="C17" s="101" t="s">
        <v>145</v>
      </c>
      <c r="D17" s="459">
        <v>102043.80395</v>
      </c>
      <c r="E17" s="85">
        <v>0</v>
      </c>
      <c r="F17" s="462">
        <f t="shared" si="0"/>
        <v>102043.80395</v>
      </c>
    </row>
    <row r="18" spans="2:6" ht="12.75">
      <c r="B18" s="450">
        <f t="shared" si="1"/>
        <v>11</v>
      </c>
      <c r="C18" s="101" t="s">
        <v>70</v>
      </c>
      <c r="D18" s="459">
        <v>105.4</v>
      </c>
      <c r="E18" s="85">
        <v>0</v>
      </c>
      <c r="F18" s="462">
        <f t="shared" si="0"/>
        <v>105.4</v>
      </c>
    </row>
    <row r="19" spans="2:6" ht="12.75">
      <c r="B19" s="450">
        <f t="shared" si="1"/>
        <v>12</v>
      </c>
      <c r="C19" s="101" t="s">
        <v>68</v>
      </c>
      <c r="D19" s="460">
        <v>1634.2</v>
      </c>
      <c r="E19" s="460">
        <v>330.4</v>
      </c>
      <c r="F19" s="462">
        <f t="shared" si="0"/>
        <v>1964.6</v>
      </c>
    </row>
    <row r="20" spans="2:6" ht="12.75">
      <c r="B20" s="450">
        <f t="shared" si="1"/>
        <v>13</v>
      </c>
      <c r="C20" s="101" t="s">
        <v>194</v>
      </c>
      <c r="D20" s="85">
        <v>0</v>
      </c>
      <c r="E20" s="85">
        <v>0</v>
      </c>
      <c r="F20" s="430">
        <f t="shared" si="0"/>
        <v>0</v>
      </c>
    </row>
    <row r="21" spans="2:6" ht="12.75">
      <c r="B21" s="450">
        <f t="shared" si="1"/>
        <v>14</v>
      </c>
      <c r="C21" s="101" t="s">
        <v>195</v>
      </c>
      <c r="D21" s="460">
        <v>6860</v>
      </c>
      <c r="E21" s="85">
        <v>0</v>
      </c>
      <c r="F21" s="462">
        <f t="shared" si="0"/>
        <v>6860</v>
      </c>
    </row>
    <row r="22" spans="2:6" ht="12.75">
      <c r="B22" s="450">
        <f t="shared" si="1"/>
        <v>15</v>
      </c>
      <c r="C22" s="101" t="s">
        <v>196</v>
      </c>
      <c r="D22" s="85">
        <v>0</v>
      </c>
      <c r="E22" s="85">
        <v>0</v>
      </c>
      <c r="F22" s="430">
        <f t="shared" si="0"/>
        <v>0</v>
      </c>
    </row>
    <row r="23" spans="2:6" ht="12.75">
      <c r="B23" s="450">
        <f t="shared" si="1"/>
        <v>16</v>
      </c>
      <c r="C23" s="101" t="s">
        <v>197</v>
      </c>
      <c r="D23" s="460">
        <v>828.5</v>
      </c>
      <c r="E23" s="460">
        <v>9</v>
      </c>
      <c r="F23" s="462">
        <f t="shared" si="0"/>
        <v>837.5</v>
      </c>
    </row>
    <row r="24" spans="2:6" ht="12.75">
      <c r="B24" s="450">
        <f t="shared" si="1"/>
        <v>17</v>
      </c>
      <c r="C24" s="101" t="s">
        <v>198</v>
      </c>
      <c r="D24" s="85">
        <v>0</v>
      </c>
      <c r="E24" s="85">
        <v>0</v>
      </c>
      <c r="F24" s="430">
        <f t="shared" si="0"/>
        <v>0</v>
      </c>
    </row>
    <row r="25" spans="2:6" ht="12.75">
      <c r="B25" s="450">
        <f t="shared" si="1"/>
        <v>18</v>
      </c>
      <c r="C25" s="101" t="s">
        <v>199</v>
      </c>
      <c r="D25" s="85">
        <v>0</v>
      </c>
      <c r="E25" s="85">
        <v>0</v>
      </c>
      <c r="F25" s="430">
        <f t="shared" si="0"/>
        <v>0</v>
      </c>
    </row>
    <row r="26" spans="2:6" ht="12.75">
      <c r="B26" s="450">
        <f t="shared" si="1"/>
        <v>19</v>
      </c>
      <c r="C26" s="101" t="s">
        <v>200</v>
      </c>
      <c r="D26" s="459">
        <v>2530</v>
      </c>
      <c r="E26" s="85">
        <v>0</v>
      </c>
      <c r="F26" s="462">
        <f t="shared" si="0"/>
        <v>2530</v>
      </c>
    </row>
    <row r="27" spans="2:6" ht="12.75">
      <c r="B27" s="450">
        <f t="shared" si="1"/>
        <v>20</v>
      </c>
      <c r="C27" s="101" t="s">
        <v>27</v>
      </c>
      <c r="D27" s="459">
        <v>1662.392751</v>
      </c>
      <c r="E27" s="460">
        <v>3860.4892460000005</v>
      </c>
      <c r="F27" s="462">
        <f t="shared" si="0"/>
        <v>5522.881997</v>
      </c>
    </row>
    <row r="28" spans="2:6" ht="12.75">
      <c r="B28" s="450">
        <f t="shared" si="1"/>
        <v>21</v>
      </c>
      <c r="C28" s="101" t="s">
        <v>259</v>
      </c>
      <c r="D28" s="459">
        <v>20558.625052786672</v>
      </c>
      <c r="E28" s="460">
        <v>949.2744917062172</v>
      </c>
      <c r="F28" s="462">
        <f t="shared" si="0"/>
        <v>21507.899544492888</v>
      </c>
    </row>
    <row r="29" spans="2:6" ht="12.75">
      <c r="B29" s="450">
        <f t="shared" si="1"/>
        <v>22</v>
      </c>
      <c r="C29" s="101" t="s">
        <v>201</v>
      </c>
      <c r="D29" s="459">
        <v>4734</v>
      </c>
      <c r="E29" s="85">
        <v>0</v>
      </c>
      <c r="F29" s="462">
        <f t="shared" si="0"/>
        <v>4734</v>
      </c>
    </row>
    <row r="30" spans="2:6" ht="12.75">
      <c r="B30" s="450">
        <f t="shared" si="1"/>
        <v>23</v>
      </c>
      <c r="C30" s="101" t="s">
        <v>202</v>
      </c>
      <c r="D30" s="459">
        <v>4115.8</v>
      </c>
      <c r="E30" s="85">
        <v>0</v>
      </c>
      <c r="F30" s="462">
        <f t="shared" si="0"/>
        <v>4115.8</v>
      </c>
    </row>
    <row r="31" spans="2:6" ht="12.75">
      <c r="B31" s="450">
        <f t="shared" si="1"/>
        <v>24</v>
      </c>
      <c r="C31" s="101" t="s">
        <v>107</v>
      </c>
      <c r="D31" s="84">
        <v>0</v>
      </c>
      <c r="E31" s="85">
        <v>0</v>
      </c>
      <c r="F31" s="430">
        <f t="shared" si="0"/>
        <v>0</v>
      </c>
    </row>
    <row r="32" spans="2:6" ht="12.75">
      <c r="B32" s="450">
        <f t="shared" si="1"/>
        <v>25</v>
      </c>
      <c r="C32" s="101" t="s">
        <v>71</v>
      </c>
      <c r="D32" s="84">
        <v>0</v>
      </c>
      <c r="E32" s="85">
        <v>0</v>
      </c>
      <c r="F32" s="430">
        <f t="shared" si="0"/>
        <v>0</v>
      </c>
    </row>
    <row r="33" spans="2:6" ht="12.75">
      <c r="B33" s="450">
        <f t="shared" si="1"/>
        <v>26</v>
      </c>
      <c r="C33" s="101" t="s">
        <v>203</v>
      </c>
      <c r="D33" s="84">
        <v>0</v>
      </c>
      <c r="E33" s="85">
        <v>0</v>
      </c>
      <c r="F33" s="430">
        <f t="shared" si="0"/>
        <v>0</v>
      </c>
    </row>
    <row r="34" spans="2:6" ht="12.75">
      <c r="B34" s="450">
        <f t="shared" si="1"/>
        <v>27</v>
      </c>
      <c r="C34" s="101" t="s">
        <v>204</v>
      </c>
      <c r="D34" s="459">
        <v>13506</v>
      </c>
      <c r="E34" s="460">
        <v>30.9</v>
      </c>
      <c r="F34" s="462">
        <f t="shared" si="0"/>
        <v>13536.9</v>
      </c>
    </row>
    <row r="35" spans="2:6" ht="12.75">
      <c r="B35" s="450">
        <f t="shared" si="1"/>
        <v>28</v>
      </c>
      <c r="C35" s="101" t="s">
        <v>28</v>
      </c>
      <c r="D35" s="84">
        <v>0</v>
      </c>
      <c r="E35" s="85">
        <v>0</v>
      </c>
      <c r="F35" s="430">
        <f t="shared" si="0"/>
        <v>0</v>
      </c>
    </row>
    <row r="36" spans="2:6" ht="12.75">
      <c r="B36" s="450">
        <f t="shared" si="1"/>
        <v>29</v>
      </c>
      <c r="C36" s="101" t="s">
        <v>205</v>
      </c>
      <c r="D36" s="459">
        <v>1544.4</v>
      </c>
      <c r="E36" s="85"/>
      <c r="F36" s="462">
        <f t="shared" si="0"/>
        <v>1544.4</v>
      </c>
    </row>
    <row r="37" spans="2:6" ht="12.75">
      <c r="B37" s="450">
        <f t="shared" si="1"/>
        <v>30</v>
      </c>
      <c r="C37" s="101" t="s">
        <v>256</v>
      </c>
      <c r="D37" s="459">
        <v>30884</v>
      </c>
      <c r="E37" s="85">
        <v>0</v>
      </c>
      <c r="F37" s="462">
        <f t="shared" si="0"/>
        <v>30884</v>
      </c>
    </row>
    <row r="38" spans="2:6" ht="12.75">
      <c r="B38" s="450">
        <f t="shared" si="1"/>
        <v>31</v>
      </c>
      <c r="C38" s="101" t="s">
        <v>206</v>
      </c>
      <c r="D38" s="459">
        <v>21500</v>
      </c>
      <c r="E38" s="85"/>
      <c r="F38" s="462">
        <f t="shared" si="0"/>
        <v>21500</v>
      </c>
    </row>
    <row r="39" spans="2:6" ht="12.75">
      <c r="B39" s="450">
        <f t="shared" si="1"/>
        <v>32</v>
      </c>
      <c r="C39" s="101" t="s">
        <v>148</v>
      </c>
      <c r="D39" s="459">
        <v>24104.5</v>
      </c>
      <c r="E39" s="85">
        <v>0</v>
      </c>
      <c r="F39" s="462">
        <f t="shared" si="0"/>
        <v>24104.5</v>
      </c>
    </row>
    <row r="40" spans="2:6" ht="12.75">
      <c r="B40" s="450">
        <f t="shared" si="1"/>
        <v>33</v>
      </c>
      <c r="C40" s="101" t="s">
        <v>207</v>
      </c>
      <c r="D40" s="459">
        <v>9288</v>
      </c>
      <c r="E40" s="85"/>
      <c r="F40" s="462">
        <f t="shared" si="0"/>
        <v>9288</v>
      </c>
    </row>
    <row r="41" spans="2:6" ht="12.75">
      <c r="B41" s="450">
        <f t="shared" si="1"/>
        <v>34</v>
      </c>
      <c r="C41" s="101" t="s">
        <v>149</v>
      </c>
      <c r="D41" s="84">
        <v>0</v>
      </c>
      <c r="E41" s="85">
        <v>0</v>
      </c>
      <c r="F41" s="430">
        <f t="shared" si="0"/>
        <v>0</v>
      </c>
    </row>
    <row r="42" spans="2:6" ht="12.75">
      <c r="B42" s="450">
        <f t="shared" si="1"/>
        <v>35</v>
      </c>
      <c r="C42" s="101" t="s">
        <v>208</v>
      </c>
      <c r="D42" s="459">
        <v>120</v>
      </c>
      <c r="E42" s="85">
        <v>0</v>
      </c>
      <c r="F42" s="462">
        <f t="shared" si="0"/>
        <v>120</v>
      </c>
    </row>
    <row r="43" spans="2:6" ht="12.75">
      <c r="B43" s="450">
        <f t="shared" si="1"/>
        <v>36</v>
      </c>
      <c r="C43" s="101" t="s">
        <v>152</v>
      </c>
      <c r="D43" s="459">
        <v>43911.518466920104</v>
      </c>
      <c r="E43" s="460">
        <v>265.09999999999997</v>
      </c>
      <c r="F43" s="462">
        <f t="shared" si="0"/>
        <v>44176.6184669201</v>
      </c>
    </row>
    <row r="44" spans="2:6" ht="12.75">
      <c r="B44" s="450">
        <f t="shared" si="1"/>
        <v>37</v>
      </c>
      <c r="C44" s="101" t="s">
        <v>29</v>
      </c>
      <c r="D44" s="84">
        <v>0</v>
      </c>
      <c r="E44" s="85">
        <v>0</v>
      </c>
      <c r="F44" s="430">
        <f t="shared" si="0"/>
        <v>0</v>
      </c>
    </row>
    <row r="45" spans="2:6" ht="12.75">
      <c r="B45" s="450">
        <f t="shared" si="1"/>
        <v>38</v>
      </c>
      <c r="C45" s="101" t="s">
        <v>209</v>
      </c>
      <c r="D45" s="459">
        <v>26022.5785572779</v>
      </c>
      <c r="E45" s="85">
        <v>0</v>
      </c>
      <c r="F45" s="462">
        <f t="shared" si="0"/>
        <v>26022.5785572779</v>
      </c>
    </row>
    <row r="46" spans="2:6" ht="12.75">
      <c r="B46" s="450">
        <f t="shared" si="1"/>
        <v>39</v>
      </c>
      <c r="C46" s="101" t="s">
        <v>210</v>
      </c>
      <c r="D46" s="459">
        <v>26022.630882889873</v>
      </c>
      <c r="E46" s="85">
        <v>0</v>
      </c>
      <c r="F46" s="462">
        <f t="shared" si="0"/>
        <v>26022.630882889873</v>
      </c>
    </row>
    <row r="47" spans="2:6" ht="12.75">
      <c r="B47" s="450">
        <f t="shared" si="1"/>
        <v>40</v>
      </c>
      <c r="C47" s="101" t="s">
        <v>260</v>
      </c>
      <c r="D47" s="459">
        <v>25351</v>
      </c>
      <c r="E47" s="460">
        <v>66.1264571835913</v>
      </c>
      <c r="F47" s="462">
        <f t="shared" si="0"/>
        <v>25417.126457183593</v>
      </c>
    </row>
    <row r="48" spans="2:6" ht="12.75">
      <c r="B48" s="450">
        <f t="shared" si="1"/>
        <v>41</v>
      </c>
      <c r="C48" s="101" t="s">
        <v>30</v>
      </c>
      <c r="D48" s="84">
        <v>0</v>
      </c>
      <c r="E48" s="85">
        <v>0</v>
      </c>
      <c r="F48" s="430">
        <f t="shared" si="0"/>
        <v>0</v>
      </c>
    </row>
    <row r="49" spans="2:6" ht="12.75">
      <c r="B49" s="450">
        <f t="shared" si="1"/>
        <v>42</v>
      </c>
      <c r="C49" s="101" t="s">
        <v>211</v>
      </c>
      <c r="D49" s="459">
        <v>4669</v>
      </c>
      <c r="E49" s="85">
        <v>0</v>
      </c>
      <c r="F49" s="462">
        <f t="shared" si="0"/>
        <v>4669</v>
      </c>
    </row>
    <row r="50" spans="2:6" ht="12.75">
      <c r="B50" s="450">
        <f t="shared" si="1"/>
        <v>43</v>
      </c>
      <c r="C50" s="101" t="s">
        <v>212</v>
      </c>
      <c r="D50" s="459">
        <v>2777.6</v>
      </c>
      <c r="E50" s="85">
        <v>0</v>
      </c>
      <c r="F50" s="462">
        <f t="shared" si="0"/>
        <v>2777.6</v>
      </c>
    </row>
    <row r="51" spans="2:6" ht="12.75">
      <c r="B51" s="450">
        <f t="shared" si="1"/>
        <v>44</v>
      </c>
      <c r="C51" s="101" t="s">
        <v>213</v>
      </c>
      <c r="D51" s="84">
        <v>0</v>
      </c>
      <c r="E51" s="85">
        <v>0</v>
      </c>
      <c r="F51" s="430">
        <f t="shared" si="0"/>
        <v>0</v>
      </c>
    </row>
    <row r="52" spans="2:6" ht="12.75">
      <c r="B52" s="450">
        <f t="shared" si="1"/>
        <v>45</v>
      </c>
      <c r="C52" s="101" t="s">
        <v>214</v>
      </c>
      <c r="D52" s="459">
        <v>918</v>
      </c>
      <c r="E52" s="85">
        <v>0</v>
      </c>
      <c r="F52" s="462">
        <f t="shared" si="0"/>
        <v>918</v>
      </c>
    </row>
    <row r="53" spans="2:6" ht="12.75">
      <c r="B53" s="450">
        <f t="shared" si="1"/>
        <v>46</v>
      </c>
      <c r="C53" s="101" t="s">
        <v>215</v>
      </c>
      <c r="D53" s="84">
        <v>0</v>
      </c>
      <c r="E53" s="85">
        <v>0</v>
      </c>
      <c r="F53" s="430">
        <f t="shared" si="0"/>
        <v>0</v>
      </c>
    </row>
    <row r="54" spans="2:6" ht="12.75">
      <c r="B54" s="450">
        <f t="shared" si="1"/>
        <v>47</v>
      </c>
      <c r="C54" s="101" t="s">
        <v>216</v>
      </c>
      <c r="D54" s="84">
        <v>0</v>
      </c>
      <c r="E54" s="85">
        <v>0</v>
      </c>
      <c r="F54" s="430">
        <f t="shared" si="0"/>
        <v>0</v>
      </c>
    </row>
    <row r="55" spans="2:6" ht="12.75">
      <c r="B55" s="450">
        <f t="shared" si="1"/>
        <v>48</v>
      </c>
      <c r="C55" s="101" t="s">
        <v>217</v>
      </c>
      <c r="D55" s="84">
        <v>0</v>
      </c>
      <c r="E55" s="85">
        <v>0</v>
      </c>
      <c r="F55" s="430">
        <f t="shared" si="0"/>
        <v>0</v>
      </c>
    </row>
    <row r="56" spans="2:6" ht="12.75">
      <c r="B56" s="450">
        <f t="shared" si="1"/>
        <v>49</v>
      </c>
      <c r="C56" s="101" t="s">
        <v>218</v>
      </c>
      <c r="D56" s="459">
        <v>61105.9</v>
      </c>
      <c r="E56" s="85">
        <v>0</v>
      </c>
      <c r="F56" s="462">
        <f t="shared" si="0"/>
        <v>61105.9</v>
      </c>
    </row>
    <row r="57" spans="2:6" ht="12.75">
      <c r="B57" s="450">
        <f t="shared" si="1"/>
        <v>50</v>
      </c>
      <c r="C57" s="101" t="s">
        <v>261</v>
      </c>
      <c r="D57" s="459">
        <v>160882.19202999992</v>
      </c>
      <c r="E57" s="460">
        <v>20674.35516</v>
      </c>
      <c r="F57" s="462">
        <f t="shared" si="0"/>
        <v>181556.54718999992</v>
      </c>
    </row>
    <row r="58" spans="2:6" ht="12.75">
      <c r="B58" s="450">
        <f t="shared" si="1"/>
        <v>51</v>
      </c>
      <c r="C58" s="101" t="s">
        <v>137</v>
      </c>
      <c r="D58" s="84">
        <v>0</v>
      </c>
      <c r="E58" s="460">
        <v>457</v>
      </c>
      <c r="F58" s="462">
        <f t="shared" si="0"/>
        <v>457</v>
      </c>
    </row>
    <row r="59" spans="2:6" ht="12.75">
      <c r="B59" s="450">
        <f t="shared" si="1"/>
        <v>52</v>
      </c>
      <c r="C59" s="101" t="s">
        <v>31</v>
      </c>
      <c r="D59" s="459">
        <v>5463</v>
      </c>
      <c r="E59" s="85">
        <v>0</v>
      </c>
      <c r="F59" s="462">
        <f t="shared" si="0"/>
        <v>5463</v>
      </c>
    </row>
    <row r="60" spans="2:6" ht="12.75">
      <c r="B60" s="450">
        <f t="shared" si="1"/>
        <v>53</v>
      </c>
      <c r="C60" s="101" t="s">
        <v>220</v>
      </c>
      <c r="D60" s="459">
        <v>2069.38068</v>
      </c>
      <c r="E60" s="85">
        <v>0</v>
      </c>
      <c r="F60" s="462">
        <f t="shared" si="0"/>
        <v>2069.38068</v>
      </c>
    </row>
    <row r="61" spans="2:6" ht="12.75">
      <c r="B61" s="450">
        <f t="shared" si="1"/>
        <v>54</v>
      </c>
      <c r="C61" s="101" t="s">
        <v>155</v>
      </c>
      <c r="D61" s="459">
        <v>7825.1</v>
      </c>
      <c r="E61" s="85">
        <v>0</v>
      </c>
      <c r="F61" s="462">
        <f t="shared" si="0"/>
        <v>7825.1</v>
      </c>
    </row>
    <row r="62" spans="2:6" ht="12.75">
      <c r="B62" s="450">
        <f t="shared" si="1"/>
        <v>55</v>
      </c>
      <c r="C62" s="101" t="s">
        <v>221</v>
      </c>
      <c r="D62" s="459">
        <v>22758.138469</v>
      </c>
      <c r="E62" s="85">
        <v>0</v>
      </c>
      <c r="F62" s="462">
        <f t="shared" si="0"/>
        <v>22758.138469</v>
      </c>
    </row>
    <row r="63" spans="2:6" ht="12.75">
      <c r="B63" s="450">
        <f t="shared" si="1"/>
        <v>56</v>
      </c>
      <c r="C63" s="101" t="s">
        <v>222</v>
      </c>
      <c r="D63" s="84">
        <v>0</v>
      </c>
      <c r="E63" s="85">
        <v>0</v>
      </c>
      <c r="F63" s="430">
        <f t="shared" si="0"/>
        <v>0</v>
      </c>
    </row>
    <row r="64" spans="2:6" ht="12.75">
      <c r="B64" s="450">
        <f t="shared" si="1"/>
        <v>57</v>
      </c>
      <c r="C64" s="101" t="s">
        <v>223</v>
      </c>
      <c r="D64" s="459">
        <v>33228</v>
      </c>
      <c r="E64" s="85">
        <v>0</v>
      </c>
      <c r="F64" s="462">
        <f t="shared" si="0"/>
        <v>33228</v>
      </c>
    </row>
    <row r="65" spans="2:6" ht="12.75">
      <c r="B65" s="450">
        <f t="shared" si="1"/>
        <v>58</v>
      </c>
      <c r="C65" s="101" t="s">
        <v>224</v>
      </c>
      <c r="D65" s="459">
        <v>113.5</v>
      </c>
      <c r="E65" s="460">
        <v>20.700000000000003</v>
      </c>
      <c r="F65" s="462">
        <f t="shared" si="0"/>
        <v>134.2</v>
      </c>
    </row>
    <row r="66" spans="2:6" ht="12.75">
      <c r="B66" s="450">
        <f t="shared" si="1"/>
        <v>59</v>
      </c>
      <c r="C66" s="101" t="s">
        <v>225</v>
      </c>
      <c r="D66" s="459">
        <v>113.10000000000001</v>
      </c>
      <c r="E66" s="460">
        <v>20.700000000000003</v>
      </c>
      <c r="F66" s="462">
        <f t="shared" si="0"/>
        <v>133.8</v>
      </c>
    </row>
    <row r="67" spans="2:6" ht="12.75">
      <c r="B67" s="450">
        <f t="shared" si="1"/>
        <v>60</v>
      </c>
      <c r="C67" s="101" t="s">
        <v>129</v>
      </c>
      <c r="D67" s="84">
        <v>0</v>
      </c>
      <c r="E67" s="85">
        <v>0</v>
      </c>
      <c r="F67" s="430">
        <f t="shared" si="0"/>
        <v>0</v>
      </c>
    </row>
    <row r="68" spans="2:6" ht="12.75">
      <c r="B68" s="450">
        <f t="shared" si="1"/>
        <v>61</v>
      </c>
      <c r="C68" s="101" t="s">
        <v>130</v>
      </c>
      <c r="D68" s="84">
        <v>0</v>
      </c>
      <c r="E68" s="85">
        <v>0</v>
      </c>
      <c r="F68" s="430">
        <f t="shared" si="0"/>
        <v>0</v>
      </c>
    </row>
    <row r="69" spans="2:6" ht="12.75">
      <c r="B69" s="450">
        <f t="shared" si="1"/>
        <v>62</v>
      </c>
      <c r="C69" s="101" t="s">
        <v>106</v>
      </c>
      <c r="D69" s="84">
        <v>0</v>
      </c>
      <c r="E69" s="85">
        <v>0</v>
      </c>
      <c r="F69" s="430">
        <f t="shared" si="0"/>
        <v>0</v>
      </c>
    </row>
    <row r="70" spans="2:6" ht="12.75">
      <c r="B70" s="450">
        <f t="shared" si="1"/>
        <v>63</v>
      </c>
      <c r="C70" s="101" t="s">
        <v>226</v>
      </c>
      <c r="D70" s="84">
        <v>0</v>
      </c>
      <c r="E70" s="85">
        <v>0</v>
      </c>
      <c r="F70" s="430">
        <f t="shared" si="0"/>
        <v>0</v>
      </c>
    </row>
    <row r="71" spans="2:6" ht="12.75">
      <c r="B71" s="450">
        <f t="shared" si="1"/>
        <v>64</v>
      </c>
      <c r="C71" s="101" t="s">
        <v>227</v>
      </c>
      <c r="D71" s="459">
        <v>602</v>
      </c>
      <c r="E71" s="85">
        <v>0</v>
      </c>
      <c r="F71" s="462">
        <f t="shared" si="0"/>
        <v>602</v>
      </c>
    </row>
    <row r="72" spans="2:6" ht="12.75">
      <c r="B72" s="450">
        <f t="shared" si="1"/>
        <v>65</v>
      </c>
      <c r="C72" s="101" t="s">
        <v>228</v>
      </c>
      <c r="D72" s="459">
        <v>433.7</v>
      </c>
      <c r="E72" s="460">
        <v>1573.3</v>
      </c>
      <c r="F72" s="462">
        <f aca="true" t="shared" si="2" ref="F72:F95">SUM(D72:E72)</f>
        <v>2007</v>
      </c>
    </row>
    <row r="73" spans="2:6" ht="12.75">
      <c r="B73" s="450">
        <f t="shared" si="1"/>
        <v>66</v>
      </c>
      <c r="C73" s="101" t="s">
        <v>160</v>
      </c>
      <c r="D73" s="459">
        <v>41944</v>
      </c>
      <c r="E73" s="85">
        <v>0</v>
      </c>
      <c r="F73" s="462">
        <f t="shared" si="2"/>
        <v>41944</v>
      </c>
    </row>
    <row r="74" spans="2:6" ht="12.75">
      <c r="B74" s="450">
        <f t="shared" si="1"/>
        <v>67</v>
      </c>
      <c r="C74" s="101" t="s">
        <v>75</v>
      </c>
      <c r="D74" s="84">
        <v>0</v>
      </c>
      <c r="E74" s="85">
        <v>0</v>
      </c>
      <c r="F74" s="430">
        <f t="shared" si="2"/>
        <v>0</v>
      </c>
    </row>
    <row r="75" spans="2:6" ht="12.75">
      <c r="B75" s="450">
        <f t="shared" si="1"/>
        <v>68</v>
      </c>
      <c r="C75" s="101" t="s">
        <v>229</v>
      </c>
      <c r="D75" s="84">
        <v>0</v>
      </c>
      <c r="E75" s="85">
        <v>0</v>
      </c>
      <c r="F75" s="430">
        <f t="shared" si="2"/>
        <v>0</v>
      </c>
    </row>
    <row r="76" spans="2:6" ht="12.75">
      <c r="B76" s="450">
        <f t="shared" si="1"/>
        <v>69</v>
      </c>
      <c r="C76" s="101" t="s">
        <v>161</v>
      </c>
      <c r="D76" s="84">
        <v>0</v>
      </c>
      <c r="E76" s="85">
        <v>0</v>
      </c>
      <c r="F76" s="430">
        <f t="shared" si="2"/>
        <v>0</v>
      </c>
    </row>
    <row r="77" spans="2:6" ht="12.75">
      <c r="B77" s="450">
        <f t="shared" si="1"/>
        <v>70</v>
      </c>
      <c r="C77" s="101" t="s">
        <v>162</v>
      </c>
      <c r="D77" s="459">
        <v>16284</v>
      </c>
      <c r="E77" s="85">
        <v>0</v>
      </c>
      <c r="F77" s="462">
        <f t="shared" si="2"/>
        <v>16284</v>
      </c>
    </row>
    <row r="78" spans="2:6" ht="12.75">
      <c r="B78" s="450">
        <f t="shared" si="1"/>
        <v>71</v>
      </c>
      <c r="C78" s="101" t="s">
        <v>163</v>
      </c>
      <c r="D78" s="459">
        <v>5910</v>
      </c>
      <c r="E78" s="85">
        <v>0</v>
      </c>
      <c r="F78" s="462">
        <f t="shared" si="2"/>
        <v>5910</v>
      </c>
    </row>
    <row r="79" spans="2:6" ht="12.75">
      <c r="B79" s="450">
        <f t="shared" si="1"/>
        <v>72</v>
      </c>
      <c r="C79" s="101" t="s">
        <v>32</v>
      </c>
      <c r="D79" s="84">
        <v>0</v>
      </c>
      <c r="E79" s="85">
        <v>0</v>
      </c>
      <c r="F79" s="430">
        <f t="shared" si="2"/>
        <v>0</v>
      </c>
    </row>
    <row r="80" spans="2:6" ht="12.75">
      <c r="B80" s="450">
        <f t="shared" si="1"/>
        <v>73</v>
      </c>
      <c r="C80" s="101" t="s">
        <v>164</v>
      </c>
      <c r="D80" s="459">
        <v>61428.555861322784</v>
      </c>
      <c r="E80" s="460">
        <v>3175.6539933435283</v>
      </c>
      <c r="F80" s="462">
        <f t="shared" si="2"/>
        <v>64604.20985466631</v>
      </c>
    </row>
    <row r="81" spans="2:6" ht="12.75">
      <c r="B81" s="450">
        <f t="shared" si="1"/>
        <v>74</v>
      </c>
      <c r="C81" s="101" t="s">
        <v>165</v>
      </c>
      <c r="D81" s="84">
        <v>0</v>
      </c>
      <c r="E81" s="85">
        <v>0</v>
      </c>
      <c r="F81" s="430">
        <f t="shared" si="2"/>
        <v>0</v>
      </c>
    </row>
    <row r="82" spans="2:6" ht="12.75">
      <c r="B82" s="450">
        <f t="shared" si="1"/>
        <v>75</v>
      </c>
      <c r="C82" s="101" t="s">
        <v>166</v>
      </c>
      <c r="D82" s="459">
        <v>31892.5</v>
      </c>
      <c r="E82" s="85">
        <v>0</v>
      </c>
      <c r="F82" s="462">
        <f t="shared" si="2"/>
        <v>31892.5</v>
      </c>
    </row>
    <row r="83" spans="2:6" ht="12.75">
      <c r="B83" s="450">
        <f t="shared" si="1"/>
        <v>76</v>
      </c>
      <c r="C83" s="101" t="s">
        <v>76</v>
      </c>
      <c r="D83" s="84">
        <v>0</v>
      </c>
      <c r="E83" s="85">
        <v>0</v>
      </c>
      <c r="F83" s="430">
        <f t="shared" si="2"/>
        <v>0</v>
      </c>
    </row>
    <row r="84" spans="2:6" ht="12.75">
      <c r="B84" s="450">
        <f t="shared" si="1"/>
        <v>77</v>
      </c>
      <c r="C84" s="101" t="s">
        <v>167</v>
      </c>
      <c r="D84" s="84">
        <v>0</v>
      </c>
      <c r="E84" s="85">
        <v>0</v>
      </c>
      <c r="F84" s="430">
        <f t="shared" si="2"/>
        <v>0</v>
      </c>
    </row>
    <row r="85" spans="2:6" ht="12.75">
      <c r="B85" s="450">
        <f t="shared" si="1"/>
        <v>78</v>
      </c>
      <c r="C85" s="101" t="s">
        <v>131</v>
      </c>
      <c r="D85" s="84">
        <v>0</v>
      </c>
      <c r="E85" s="85">
        <v>0</v>
      </c>
      <c r="F85" s="430">
        <f t="shared" si="2"/>
        <v>0</v>
      </c>
    </row>
    <row r="86" spans="2:6" ht="12.75">
      <c r="B86" s="450">
        <f t="shared" si="1"/>
        <v>79</v>
      </c>
      <c r="C86" s="101" t="s">
        <v>230</v>
      </c>
      <c r="D86" s="459">
        <v>38345.342000000004</v>
      </c>
      <c r="E86" s="85">
        <v>0</v>
      </c>
      <c r="F86" s="462">
        <f t="shared" si="2"/>
        <v>38345.342000000004</v>
      </c>
    </row>
    <row r="87" spans="2:6" ht="12.75">
      <c r="B87" s="450">
        <f t="shared" si="1"/>
        <v>80</v>
      </c>
      <c r="C87" s="101" t="s">
        <v>77</v>
      </c>
      <c r="D87" s="84">
        <v>0</v>
      </c>
      <c r="E87" s="85">
        <v>0</v>
      </c>
      <c r="F87" s="430">
        <f t="shared" si="2"/>
        <v>0</v>
      </c>
    </row>
    <row r="88" spans="2:6" ht="12.75">
      <c r="B88" s="450">
        <f t="shared" si="1"/>
        <v>81</v>
      </c>
      <c r="C88" s="101" t="s">
        <v>78</v>
      </c>
      <c r="D88" s="84">
        <v>0</v>
      </c>
      <c r="E88" s="460">
        <v>547.2</v>
      </c>
      <c r="F88" s="462">
        <f t="shared" si="2"/>
        <v>547.2</v>
      </c>
    </row>
    <row r="89" spans="2:6" ht="12.75">
      <c r="B89" s="450">
        <f t="shared" si="1"/>
        <v>82</v>
      </c>
      <c r="C89" s="101" t="s">
        <v>79</v>
      </c>
      <c r="D89" s="459">
        <v>7169.730902079757</v>
      </c>
      <c r="E89" s="85">
        <v>0</v>
      </c>
      <c r="F89" s="462">
        <f t="shared" si="2"/>
        <v>7169.730902079757</v>
      </c>
    </row>
    <row r="90" spans="2:6" ht="12.75">
      <c r="B90" s="450">
        <f t="shared" si="1"/>
        <v>83</v>
      </c>
      <c r="C90" s="101" t="s">
        <v>231</v>
      </c>
      <c r="D90" s="84">
        <v>0</v>
      </c>
      <c r="E90" s="85">
        <v>0</v>
      </c>
      <c r="F90" s="430">
        <f t="shared" si="2"/>
        <v>0</v>
      </c>
    </row>
    <row r="91" spans="2:6" ht="12.75">
      <c r="B91" s="450">
        <f t="shared" si="1"/>
        <v>84</v>
      </c>
      <c r="C91" s="101" t="s">
        <v>80</v>
      </c>
      <c r="D91" s="84">
        <v>0</v>
      </c>
      <c r="E91" s="85">
        <v>0</v>
      </c>
      <c r="F91" s="430">
        <f t="shared" si="2"/>
        <v>0</v>
      </c>
    </row>
    <row r="92" spans="2:6" ht="12.75">
      <c r="B92" s="450">
        <f t="shared" si="1"/>
        <v>85</v>
      </c>
      <c r="C92" s="101" t="s">
        <v>232</v>
      </c>
      <c r="D92" s="84">
        <v>0</v>
      </c>
      <c r="E92" s="85">
        <v>0</v>
      </c>
      <c r="F92" s="430">
        <f t="shared" si="2"/>
        <v>0</v>
      </c>
    </row>
    <row r="93" spans="2:6" ht="12.75">
      <c r="B93" s="450">
        <f t="shared" si="1"/>
        <v>86</v>
      </c>
      <c r="C93" s="101" t="s">
        <v>258</v>
      </c>
      <c r="D93" s="459">
        <v>18529.791798054568</v>
      </c>
      <c r="E93" s="85">
        <v>0</v>
      </c>
      <c r="F93" s="462">
        <f t="shared" si="2"/>
        <v>18529.791798054568</v>
      </c>
    </row>
    <row r="94" spans="2:6" ht="12.75">
      <c r="B94" s="450">
        <f>B93+1</f>
        <v>87</v>
      </c>
      <c r="C94" s="101" t="s">
        <v>33</v>
      </c>
      <c r="D94" s="84">
        <v>0</v>
      </c>
      <c r="E94" s="460">
        <v>1282.4901800000002</v>
      </c>
      <c r="F94" s="462">
        <f t="shared" si="2"/>
        <v>1282.4901800000002</v>
      </c>
    </row>
    <row r="95" spans="2:6" ht="13.5" thickBot="1">
      <c r="B95" s="450">
        <f>B94+1</f>
        <v>88</v>
      </c>
      <c r="C95" s="101" t="s">
        <v>170</v>
      </c>
      <c r="D95" s="86">
        <v>0</v>
      </c>
      <c r="E95" s="87">
        <v>0</v>
      </c>
      <c r="F95" s="430">
        <f t="shared" si="2"/>
        <v>0</v>
      </c>
    </row>
    <row r="96" spans="2:6" ht="14.25" thickBot="1" thickTop="1">
      <c r="B96" s="522" t="s">
        <v>2</v>
      </c>
      <c r="C96" s="523"/>
      <c r="D96" s="461">
        <f>SUM(D8:D95)</f>
        <v>905594.9814013314</v>
      </c>
      <c r="E96" s="461">
        <f>SUM(E8:E95)</f>
        <v>33262.689528233335</v>
      </c>
      <c r="F96" s="463">
        <f>SUM(F8:F95)</f>
        <v>938857.6709295647</v>
      </c>
    </row>
    <row r="97" spans="2:6" ht="12.75">
      <c r="B97" s="470" t="s">
        <v>257</v>
      </c>
      <c r="C97" s="19"/>
      <c r="D97" s="479"/>
      <c r="E97" s="469"/>
      <c r="F97" s="469"/>
    </row>
    <row r="98" spans="2:6" ht="12.75">
      <c r="B98" s="470" t="s">
        <v>262</v>
      </c>
      <c r="C98" s="19"/>
      <c r="D98" s="469"/>
      <c r="E98" s="469"/>
      <c r="F98" s="469"/>
    </row>
    <row r="99" spans="2:6" ht="12.75">
      <c r="B99" s="470" t="s">
        <v>263</v>
      </c>
      <c r="C99" s="19"/>
      <c r="D99" s="469"/>
      <c r="E99" s="469"/>
      <c r="F99" s="469"/>
    </row>
    <row r="100" spans="2:6" ht="15.75">
      <c r="B100" s="470" t="s">
        <v>264</v>
      </c>
      <c r="C100" s="94"/>
      <c r="D100" s="95"/>
      <c r="E100" s="95"/>
      <c r="F100" s="95"/>
    </row>
    <row r="101" spans="2:6" ht="15.75">
      <c r="B101" s="94"/>
      <c r="C101" s="94"/>
      <c r="D101" s="95"/>
      <c r="E101" s="95"/>
      <c r="F101" s="95"/>
    </row>
    <row r="102" spans="2:6" ht="15.75">
      <c r="B102" s="18" t="s">
        <v>100</v>
      </c>
      <c r="C102" s="94"/>
      <c r="D102" s="95"/>
      <c r="E102" s="95"/>
      <c r="F102" s="95"/>
    </row>
    <row r="103" spans="2:8" ht="15.75" thickBot="1">
      <c r="B103" s="94"/>
      <c r="C103" s="96"/>
      <c r="D103" s="97"/>
      <c r="E103" s="97"/>
      <c r="F103" s="97"/>
      <c r="G103" s="2"/>
      <c r="H103" s="2"/>
    </row>
    <row r="104" spans="2:8" ht="26.25" thickBot="1">
      <c r="B104" s="449" t="s">
        <v>0</v>
      </c>
      <c r="C104" s="427" t="s">
        <v>1</v>
      </c>
      <c r="D104" s="427" t="s">
        <v>20</v>
      </c>
      <c r="E104" s="427" t="s">
        <v>21</v>
      </c>
      <c r="F104" s="428" t="s">
        <v>2</v>
      </c>
      <c r="G104" s="2"/>
      <c r="H104" s="2"/>
    </row>
    <row r="105" spans="2:8" ht="12.75">
      <c r="B105" s="429">
        <v>1</v>
      </c>
      <c r="C105" s="104" t="s">
        <v>171</v>
      </c>
      <c r="D105" s="84">
        <v>0</v>
      </c>
      <c r="E105" s="85">
        <v>0</v>
      </c>
      <c r="F105" s="430">
        <f aca="true" t="shared" si="3" ref="F105:F122">SUM(D105:E105)</f>
        <v>0</v>
      </c>
      <c r="G105" s="2"/>
      <c r="H105" s="2"/>
    </row>
    <row r="106" spans="2:8" ht="12.75">
      <c r="B106" s="429">
        <f aca="true" t="shared" si="4" ref="B106:B122">B105+1</f>
        <v>2</v>
      </c>
      <c r="C106" s="104" t="s">
        <v>172</v>
      </c>
      <c r="D106" s="84">
        <v>0</v>
      </c>
      <c r="E106" s="85">
        <v>0</v>
      </c>
      <c r="F106" s="430">
        <f t="shared" si="3"/>
        <v>0</v>
      </c>
      <c r="G106" s="2"/>
      <c r="H106" s="2"/>
    </row>
    <row r="107" spans="2:6" ht="12.75">
      <c r="B107" s="429">
        <f t="shared" si="4"/>
        <v>3</v>
      </c>
      <c r="C107" s="104" t="s">
        <v>234</v>
      </c>
      <c r="D107" s="459">
        <v>1143</v>
      </c>
      <c r="E107" s="85">
        <v>0</v>
      </c>
      <c r="F107" s="462">
        <f t="shared" si="3"/>
        <v>1143</v>
      </c>
    </row>
    <row r="108" spans="2:6" ht="12.75">
      <c r="B108" s="429">
        <f t="shared" si="4"/>
        <v>4</v>
      </c>
      <c r="C108" s="104" t="s">
        <v>235</v>
      </c>
      <c r="D108" s="84">
        <v>0</v>
      </c>
      <c r="E108" s="85">
        <v>0</v>
      </c>
      <c r="F108" s="430">
        <f t="shared" si="3"/>
        <v>0</v>
      </c>
    </row>
    <row r="109" spans="2:6" ht="12.75">
      <c r="B109" s="429">
        <f t="shared" si="4"/>
        <v>5</v>
      </c>
      <c r="C109" s="104" t="s">
        <v>236</v>
      </c>
      <c r="D109" s="459">
        <v>30865.2</v>
      </c>
      <c r="E109" s="85"/>
      <c r="F109" s="462">
        <f t="shared" si="3"/>
        <v>30865.2</v>
      </c>
    </row>
    <row r="110" spans="2:6" ht="12.75">
      <c r="B110" s="429">
        <f t="shared" si="4"/>
        <v>6</v>
      </c>
      <c r="C110" s="104" t="s">
        <v>92</v>
      </c>
      <c r="D110" s="84">
        <v>0</v>
      </c>
      <c r="E110" s="85">
        <v>0</v>
      </c>
      <c r="F110" s="430">
        <f t="shared" si="3"/>
        <v>0</v>
      </c>
    </row>
    <row r="111" spans="2:6" ht="12.75">
      <c r="B111" s="429">
        <f t="shared" si="4"/>
        <v>7</v>
      </c>
      <c r="C111" s="104" t="s">
        <v>34</v>
      </c>
      <c r="D111" s="84">
        <v>0</v>
      </c>
      <c r="E111" s="85">
        <v>0</v>
      </c>
      <c r="F111" s="430">
        <f t="shared" si="3"/>
        <v>0</v>
      </c>
    </row>
    <row r="112" spans="2:6" ht="12.75">
      <c r="B112" s="429">
        <f t="shared" si="4"/>
        <v>8</v>
      </c>
      <c r="C112" s="104" t="s">
        <v>237</v>
      </c>
      <c r="D112" s="459">
        <v>22319.2</v>
      </c>
      <c r="E112" s="85">
        <v>0</v>
      </c>
      <c r="F112" s="462">
        <f t="shared" si="3"/>
        <v>22319.2</v>
      </c>
    </row>
    <row r="113" spans="2:6" ht="12.75">
      <c r="B113" s="429">
        <f t="shared" si="4"/>
        <v>9</v>
      </c>
      <c r="C113" s="104" t="s">
        <v>93</v>
      </c>
      <c r="D113" s="459">
        <v>277902.72</v>
      </c>
      <c r="E113" s="460">
        <v>781.4</v>
      </c>
      <c r="F113" s="462">
        <f t="shared" si="3"/>
        <v>278684.12</v>
      </c>
    </row>
    <row r="114" spans="2:6" ht="12.75">
      <c r="B114" s="429">
        <f t="shared" si="4"/>
        <v>10</v>
      </c>
      <c r="C114" s="104" t="s">
        <v>94</v>
      </c>
      <c r="D114" s="84">
        <v>0</v>
      </c>
      <c r="E114" s="85">
        <v>0</v>
      </c>
      <c r="F114" s="430">
        <f t="shared" si="3"/>
        <v>0</v>
      </c>
    </row>
    <row r="115" spans="2:6" ht="12.75">
      <c r="B115" s="429">
        <v>11</v>
      </c>
      <c r="C115" s="104" t="s">
        <v>95</v>
      </c>
      <c r="D115" s="84">
        <v>0</v>
      </c>
      <c r="E115" s="460">
        <v>391.87776</v>
      </c>
      <c r="F115" s="462">
        <f t="shared" si="3"/>
        <v>391.87776</v>
      </c>
    </row>
    <row r="116" spans="2:6" ht="12.75">
      <c r="B116" s="429">
        <v>12</v>
      </c>
      <c r="C116" s="104" t="s">
        <v>35</v>
      </c>
      <c r="D116" s="459">
        <v>19874.15</v>
      </c>
      <c r="E116" s="460">
        <v>674.81</v>
      </c>
      <c r="F116" s="462">
        <f t="shared" si="3"/>
        <v>20548.960000000003</v>
      </c>
    </row>
    <row r="117" spans="2:6" ht="12.75">
      <c r="B117" s="429">
        <v>13</v>
      </c>
      <c r="C117" s="104" t="s">
        <v>238</v>
      </c>
      <c r="D117" s="459">
        <v>1782.91733</v>
      </c>
      <c r="E117" s="85">
        <v>0</v>
      </c>
      <c r="F117" s="462">
        <f t="shared" si="3"/>
        <v>1782.91733</v>
      </c>
    </row>
    <row r="118" spans="2:6" ht="12.75">
      <c r="B118" s="429">
        <v>14</v>
      </c>
      <c r="C118" s="104" t="s">
        <v>96</v>
      </c>
      <c r="D118" s="84">
        <v>0</v>
      </c>
      <c r="E118" s="85">
        <v>0</v>
      </c>
      <c r="F118" s="430">
        <f t="shared" si="3"/>
        <v>0</v>
      </c>
    </row>
    <row r="119" spans="2:6" ht="12.75">
      <c r="B119" s="429">
        <v>15</v>
      </c>
      <c r="C119" s="104" t="s">
        <v>36</v>
      </c>
      <c r="D119" s="84">
        <v>0</v>
      </c>
      <c r="E119" s="85">
        <v>0</v>
      </c>
      <c r="F119" s="430">
        <f t="shared" si="3"/>
        <v>0</v>
      </c>
    </row>
    <row r="120" spans="2:6" ht="12.75">
      <c r="B120" s="429">
        <v>16</v>
      </c>
      <c r="C120" s="104" t="s">
        <v>97</v>
      </c>
      <c r="D120" s="459">
        <v>40699.96</v>
      </c>
      <c r="E120" s="460">
        <v>1549.04</v>
      </c>
      <c r="F120" s="462">
        <f t="shared" si="3"/>
        <v>42249</v>
      </c>
    </row>
    <row r="121" spans="2:6" ht="12.75">
      <c r="B121" s="429">
        <f t="shared" si="4"/>
        <v>17</v>
      </c>
      <c r="C121" s="104" t="s">
        <v>98</v>
      </c>
      <c r="D121" s="459">
        <v>121.946</v>
      </c>
      <c r="E121" s="85">
        <v>0</v>
      </c>
      <c r="F121" s="462">
        <f t="shared" si="3"/>
        <v>121.946</v>
      </c>
    </row>
    <row r="122" spans="2:6" ht="13.5" thickBot="1">
      <c r="B122" s="451">
        <f t="shared" si="4"/>
        <v>18</v>
      </c>
      <c r="C122" s="105" t="s">
        <v>239</v>
      </c>
      <c r="D122" s="464">
        <v>179.895</v>
      </c>
      <c r="E122" s="87">
        <v>0</v>
      </c>
      <c r="F122" s="465">
        <f t="shared" si="3"/>
        <v>179.895</v>
      </c>
    </row>
    <row r="123" spans="2:6" ht="14.25" thickBot="1" thickTop="1">
      <c r="B123" s="518" t="s">
        <v>2</v>
      </c>
      <c r="C123" s="519"/>
      <c r="D123" s="461">
        <f>SUM(D105:D122)</f>
        <v>394888.9883300001</v>
      </c>
      <c r="E123" s="461">
        <f>SUM(E105:E122)</f>
        <v>3397.12776</v>
      </c>
      <c r="F123" s="466">
        <f>SUM(F105:F122)</f>
        <v>398286.1160900001</v>
      </c>
    </row>
    <row r="124" spans="2:6" ht="12.75">
      <c r="B124" s="470" t="s">
        <v>257</v>
      </c>
      <c r="C124" s="19"/>
      <c r="D124" s="479"/>
      <c r="E124" s="469"/>
      <c r="F124" s="473"/>
    </row>
    <row r="125" spans="2:6" ht="12.75">
      <c r="B125" s="19"/>
      <c r="C125" s="19"/>
      <c r="D125" s="469"/>
      <c r="E125" s="469"/>
      <c r="F125" s="473"/>
    </row>
    <row r="126" spans="2:6" ht="15.75">
      <c r="B126" s="94"/>
      <c r="C126" s="94"/>
      <c r="D126" s="95"/>
      <c r="E126" s="95"/>
      <c r="F126" s="95"/>
    </row>
    <row r="127" spans="2:6" ht="15.75">
      <c r="B127" s="18" t="s">
        <v>101</v>
      </c>
      <c r="C127" s="94"/>
      <c r="D127" s="95"/>
      <c r="E127" s="95"/>
      <c r="F127" s="95"/>
    </row>
    <row r="128" spans="2:6" ht="15.75" thickBot="1">
      <c r="B128" s="98"/>
      <c r="C128" s="96"/>
      <c r="D128" s="97"/>
      <c r="E128" s="97"/>
      <c r="F128" s="97"/>
    </row>
    <row r="129" spans="2:6" ht="26.25" thickBot="1">
      <c r="B129" s="449" t="s">
        <v>0</v>
      </c>
      <c r="C129" s="427" t="s">
        <v>1</v>
      </c>
      <c r="D129" s="427" t="s">
        <v>20</v>
      </c>
      <c r="E129" s="427" t="s">
        <v>21</v>
      </c>
      <c r="F129" s="428" t="s">
        <v>2</v>
      </c>
    </row>
    <row r="130" spans="2:6" ht="12.75">
      <c r="B130" s="429">
        <v>1</v>
      </c>
      <c r="C130" s="104" t="s">
        <v>87</v>
      </c>
      <c r="D130" s="120">
        <v>812.4</v>
      </c>
      <c r="E130" s="121">
        <v>0</v>
      </c>
      <c r="F130" s="430">
        <f aca="true" t="shared" si="5" ref="F130:F136">SUM(D130:E130)</f>
        <v>812.4</v>
      </c>
    </row>
    <row r="131" spans="2:6" ht="12.75">
      <c r="B131" s="429">
        <f aca="true" t="shared" si="6" ref="B131:B136">B130+1</f>
        <v>2</v>
      </c>
      <c r="C131" s="104" t="s">
        <v>266</v>
      </c>
      <c r="D131" s="120">
        <v>115668.22255192879</v>
      </c>
      <c r="E131" s="121">
        <v>7651.157270029674</v>
      </c>
      <c r="F131" s="430">
        <f t="shared" si="5"/>
        <v>123319.37982195846</v>
      </c>
    </row>
    <row r="132" spans="2:6" ht="12.75">
      <c r="B132" s="429">
        <f t="shared" si="6"/>
        <v>3</v>
      </c>
      <c r="C132" s="104" t="s">
        <v>88</v>
      </c>
      <c r="D132" s="85">
        <v>0</v>
      </c>
      <c r="E132" s="85">
        <v>0</v>
      </c>
      <c r="F132" s="430">
        <f t="shared" si="5"/>
        <v>0</v>
      </c>
    </row>
    <row r="133" spans="2:6" ht="12.75">
      <c r="B133" s="429">
        <f t="shared" si="6"/>
        <v>4</v>
      </c>
      <c r="C133" s="104" t="s">
        <v>89</v>
      </c>
      <c r="D133" s="120">
        <v>10612.587036797433</v>
      </c>
      <c r="E133" s="121">
        <v>1064.56906</v>
      </c>
      <c r="F133" s="430">
        <f t="shared" si="5"/>
        <v>11677.156096797433</v>
      </c>
    </row>
    <row r="134" spans="2:6" ht="12.75">
      <c r="B134" s="429">
        <f t="shared" si="6"/>
        <v>5</v>
      </c>
      <c r="C134" s="112" t="s">
        <v>90</v>
      </c>
      <c r="D134" s="120">
        <v>0</v>
      </c>
      <c r="E134" s="121">
        <v>0</v>
      </c>
      <c r="F134" s="430">
        <f t="shared" si="5"/>
        <v>0</v>
      </c>
    </row>
    <row r="135" spans="2:6" ht="12.75">
      <c r="B135" s="429">
        <f t="shared" si="6"/>
        <v>6</v>
      </c>
      <c r="C135" s="104" t="s">
        <v>38</v>
      </c>
      <c r="D135" s="120">
        <v>123788.4</v>
      </c>
      <c r="E135" s="121">
        <v>4980.6</v>
      </c>
      <c r="F135" s="430">
        <f t="shared" si="5"/>
        <v>128769</v>
      </c>
    </row>
    <row r="136" spans="2:6" ht="13.5" thickBot="1">
      <c r="B136" s="451">
        <f t="shared" si="6"/>
        <v>7</v>
      </c>
      <c r="C136" s="105" t="s">
        <v>91</v>
      </c>
      <c r="D136" s="122">
        <v>85</v>
      </c>
      <c r="E136" s="123">
        <v>10</v>
      </c>
      <c r="F136" s="432">
        <f t="shared" si="5"/>
        <v>95</v>
      </c>
    </row>
    <row r="137" spans="2:6" ht="14.25" thickBot="1" thickTop="1">
      <c r="B137" s="518" t="s">
        <v>2</v>
      </c>
      <c r="C137" s="519"/>
      <c r="D137" s="452">
        <f>SUM(D130:D136)</f>
        <v>250966.6095887262</v>
      </c>
      <c r="E137" s="452">
        <f>SUM(E130:E136)</f>
        <v>13706.326330029675</v>
      </c>
      <c r="F137" s="453">
        <f>SUM(F130:F136)</f>
        <v>264672.9359187559</v>
      </c>
    </row>
    <row r="138" spans="2:6" ht="12.75">
      <c r="B138" s="470" t="s">
        <v>257</v>
      </c>
      <c r="C138" s="19"/>
      <c r="D138" s="471"/>
      <c r="E138" s="471"/>
      <c r="F138" s="472"/>
    </row>
    <row r="139" spans="2:6" ht="12.75">
      <c r="B139" s="470" t="s">
        <v>265</v>
      </c>
      <c r="C139" s="19"/>
      <c r="D139" s="471"/>
      <c r="E139" s="471"/>
      <c r="F139" s="472"/>
    </row>
    <row r="140" spans="2:6" ht="13.5" thickBot="1">
      <c r="B140" s="92"/>
      <c r="C140" s="92"/>
      <c r="D140" s="124"/>
      <c r="E140" s="124"/>
      <c r="F140" s="124"/>
    </row>
    <row r="141" spans="2:6" ht="15.75" thickBot="1">
      <c r="B141" s="520" t="s">
        <v>132</v>
      </c>
      <c r="C141" s="521"/>
      <c r="D141" s="454">
        <f>D96+D123+D137</f>
        <v>1551450.5793200575</v>
      </c>
      <c r="E141" s="454">
        <f>E96+E123+E137</f>
        <v>50366.14361826301</v>
      </c>
      <c r="F141" s="455">
        <f>F96+F123+F137</f>
        <v>1601816.7229383206</v>
      </c>
    </row>
    <row r="142" spans="2:6" ht="15">
      <c r="B142" s="93"/>
      <c r="C142" s="93"/>
      <c r="D142" s="478"/>
      <c r="E142" s="93"/>
      <c r="F142" s="93"/>
    </row>
    <row r="143" spans="2:6" ht="15">
      <c r="B143" s="93"/>
      <c r="C143" s="93"/>
      <c r="D143" s="93"/>
      <c r="E143" s="93"/>
      <c r="F143" s="93"/>
    </row>
    <row r="144" spans="2:6" ht="15">
      <c r="B144" s="93"/>
      <c r="C144" s="93" t="s">
        <v>17</v>
      </c>
      <c r="D144" s="93"/>
      <c r="E144" s="93"/>
      <c r="F144" s="93"/>
    </row>
    <row r="145" spans="2:6" ht="15">
      <c r="B145" s="93"/>
      <c r="C145" s="93"/>
      <c r="D145" s="93"/>
      <c r="E145" s="93"/>
      <c r="F145" s="93"/>
    </row>
    <row r="146" spans="2:6" ht="15">
      <c r="B146" s="93"/>
      <c r="C146" s="93"/>
      <c r="D146" s="93"/>
      <c r="E146" s="93"/>
      <c r="F146" s="93"/>
    </row>
    <row r="147" spans="2:6" ht="15">
      <c r="B147" s="93"/>
      <c r="C147" s="93"/>
      <c r="D147" s="93"/>
      <c r="E147" s="93"/>
      <c r="F147" s="93"/>
    </row>
    <row r="148" spans="2:6" ht="15">
      <c r="B148" s="93"/>
      <c r="C148" s="93"/>
      <c r="D148" s="93"/>
      <c r="E148" s="93"/>
      <c r="F148" s="93"/>
    </row>
    <row r="149" spans="2:6" ht="15">
      <c r="B149" s="93"/>
      <c r="C149" s="93"/>
      <c r="D149" s="93"/>
      <c r="E149" s="93"/>
      <c r="F149" s="93"/>
    </row>
    <row r="150" spans="2:6" ht="15">
      <c r="B150" s="93"/>
      <c r="C150" s="93"/>
      <c r="D150" s="93"/>
      <c r="E150" s="93"/>
      <c r="F150" s="93"/>
    </row>
    <row r="151" spans="2:6" ht="15">
      <c r="B151" s="93"/>
      <c r="C151" s="93"/>
      <c r="D151" s="93"/>
      <c r="E151" s="93"/>
      <c r="F151" s="93"/>
    </row>
    <row r="152" spans="2:6" ht="15">
      <c r="B152" s="93"/>
      <c r="C152" s="93"/>
      <c r="D152" s="93"/>
      <c r="E152" s="93"/>
      <c r="F152" s="93"/>
    </row>
    <row r="153" spans="2:6" ht="15">
      <c r="B153" s="93"/>
      <c r="C153" s="93"/>
      <c r="D153" s="93"/>
      <c r="E153" s="93"/>
      <c r="F153" s="93"/>
    </row>
    <row r="154" spans="2:6" ht="15">
      <c r="B154" s="93"/>
      <c r="C154" s="93"/>
      <c r="D154" s="93"/>
      <c r="E154" s="93"/>
      <c r="F154" s="93"/>
    </row>
    <row r="155" spans="2:6" ht="15">
      <c r="B155" s="93"/>
      <c r="C155" s="93"/>
      <c r="D155" s="93"/>
      <c r="E155" s="93"/>
      <c r="F155" s="93"/>
    </row>
    <row r="156" spans="2:6" ht="15">
      <c r="B156" s="93"/>
      <c r="C156" s="93"/>
      <c r="D156" s="93"/>
      <c r="E156" s="93"/>
      <c r="F156" s="93"/>
    </row>
    <row r="157" spans="2:6" ht="15">
      <c r="B157" s="93"/>
      <c r="C157" s="93"/>
      <c r="D157" s="93"/>
      <c r="E157" s="93"/>
      <c r="F157" s="93"/>
    </row>
    <row r="158" spans="2:6" ht="15">
      <c r="B158" s="93"/>
      <c r="C158" s="93"/>
      <c r="D158" s="93"/>
      <c r="E158" s="93"/>
      <c r="F158" s="93"/>
    </row>
    <row r="159" spans="2:6" ht="15">
      <c r="B159" s="93"/>
      <c r="C159" s="93"/>
      <c r="D159" s="93"/>
      <c r="E159" s="93"/>
      <c r="F159" s="93"/>
    </row>
    <row r="160" spans="2:6" ht="15">
      <c r="B160" s="93"/>
      <c r="C160" s="93"/>
      <c r="D160" s="93"/>
      <c r="E160" s="93"/>
      <c r="F160" s="93"/>
    </row>
    <row r="161" spans="2:6" ht="15">
      <c r="B161" s="93"/>
      <c r="C161" s="93"/>
      <c r="D161" s="93"/>
      <c r="E161" s="93"/>
      <c r="F161" s="93"/>
    </row>
    <row r="162" spans="2:6" ht="15">
      <c r="B162" s="93"/>
      <c r="C162" s="93"/>
      <c r="D162" s="93"/>
      <c r="E162" s="93"/>
      <c r="F162" s="93"/>
    </row>
    <row r="163" spans="2:6" ht="15">
      <c r="B163" s="93"/>
      <c r="C163" s="93"/>
      <c r="D163" s="93"/>
      <c r="E163" s="93"/>
      <c r="F163" s="93"/>
    </row>
  </sheetData>
  <sheetProtection/>
  <mergeCells count="5">
    <mergeCell ref="B4:C4"/>
    <mergeCell ref="B137:C137"/>
    <mergeCell ref="B141:C141"/>
    <mergeCell ref="B96:C96"/>
    <mergeCell ref="B123:C123"/>
  </mergeCells>
  <printOptions/>
  <pageMargins left="0.7874015748031497" right="0.5905511811023623" top="0.7874015748031497" bottom="0.5905511811023623" header="0" footer="0"/>
  <pageSetup fitToHeight="2" horizontalDpi="600" verticalDpi="600" orientation="portrait" paperSize="9" scale="57" r:id="rId2"/>
  <rowBreaks count="1" manualBreakCount="1">
    <brk id="10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6"/>
  <sheetViews>
    <sheetView showGridLines="0" view="pageBreakPreview" zoomScale="85" zoomScaleNormal="74" zoomScaleSheetLayoutView="85" zoomScalePageLayoutView="0" workbookViewId="0" topLeftCell="A1">
      <selection activeCell="H1" sqref="H1"/>
    </sheetView>
  </sheetViews>
  <sheetFormatPr defaultColWidth="11.421875" defaultRowHeight="12.75"/>
  <cols>
    <col min="1" max="1" width="4.8515625" style="0" customWidth="1"/>
    <col min="2" max="2" width="6.00390625" style="0" customWidth="1"/>
    <col min="3" max="3" width="66.8515625" style="0" customWidth="1"/>
    <col min="4" max="4" width="14.28125" style="0" customWidth="1"/>
    <col min="5" max="5" width="17.140625" style="0" customWidth="1"/>
    <col min="6" max="6" width="17.00390625" style="0" customWidth="1"/>
    <col min="7" max="7" width="3.140625" style="0" customWidth="1"/>
    <col min="8" max="8" width="11.421875" style="483" customWidth="1"/>
    <col min="9" max="9" width="25.28125" style="483" bestFit="1" customWidth="1"/>
    <col min="10" max="10" width="28.57421875" style="483" bestFit="1" customWidth="1"/>
    <col min="11" max="11" width="12.7109375" style="483" bestFit="1" customWidth="1"/>
    <col min="12" max="13" width="11.421875" style="483" customWidth="1"/>
  </cols>
  <sheetData>
    <row r="2" spans="2:5" ht="15.75">
      <c r="B2" s="8" t="s">
        <v>252</v>
      </c>
      <c r="C2" s="17"/>
      <c r="D2" s="17"/>
      <c r="E2" s="17"/>
    </row>
    <row r="3" spans="2:5" ht="15.75">
      <c r="B3" s="8"/>
      <c r="C3" s="8"/>
      <c r="D3" s="17"/>
      <c r="E3" s="17"/>
    </row>
    <row r="4" spans="2:5" ht="12.75">
      <c r="B4" s="17"/>
      <c r="C4" s="17"/>
      <c r="D4" s="17"/>
      <c r="E4" s="17"/>
    </row>
    <row r="5" spans="2:5" ht="12.75">
      <c r="B5" s="17" t="s">
        <v>102</v>
      </c>
      <c r="C5" s="17"/>
      <c r="D5" s="17"/>
      <c r="E5" s="17"/>
    </row>
    <row r="7" spans="2:13" ht="25.5">
      <c r="B7" s="425" t="s">
        <v>0</v>
      </c>
      <c r="C7" s="425" t="s">
        <v>1</v>
      </c>
      <c r="D7" s="425" t="s">
        <v>20</v>
      </c>
      <c r="E7" s="425" t="s">
        <v>21</v>
      </c>
      <c r="F7" s="425" t="s">
        <v>2</v>
      </c>
      <c r="H7" s="552"/>
      <c r="I7" s="559" t="str">
        <f>D7</f>
        <v>Inversiones eléctricas</v>
      </c>
      <c r="J7" s="560" t="str">
        <f>E7</f>
        <v>Inversiones no eléctricas</v>
      </c>
      <c r="M7" s="484"/>
    </row>
    <row r="8" spans="2:13" ht="12.75">
      <c r="B8" s="24">
        <v>1</v>
      </c>
      <c r="C8" s="114" t="s">
        <v>39</v>
      </c>
      <c r="D8" s="89">
        <v>5</v>
      </c>
      <c r="E8" s="439">
        <v>21030</v>
      </c>
      <c r="F8" s="440">
        <f>SUM(D8:E8)</f>
        <v>21035</v>
      </c>
      <c r="H8" s="554" t="s">
        <v>14</v>
      </c>
      <c r="I8" s="485">
        <f>D13</f>
        <v>5351.600426796537</v>
      </c>
      <c r="J8" s="555">
        <f>E13</f>
        <v>21631</v>
      </c>
      <c r="M8" s="485"/>
    </row>
    <row r="9" spans="2:13" ht="12.75">
      <c r="B9" s="27">
        <f>B8+1</f>
        <v>2</v>
      </c>
      <c r="C9" s="101" t="s">
        <v>62</v>
      </c>
      <c r="D9" s="90">
        <v>829.8377261904762</v>
      </c>
      <c r="E9" s="115">
        <v>0</v>
      </c>
      <c r="F9" s="12">
        <f>SUM(D9:E9)</f>
        <v>829.8377261904762</v>
      </c>
      <c r="H9" s="556" t="s">
        <v>16</v>
      </c>
      <c r="I9" s="565">
        <f>D30</f>
        <v>92547.87202380953</v>
      </c>
      <c r="J9" s="557">
        <f>E30</f>
        <v>7443.883333333333</v>
      </c>
      <c r="M9" s="485"/>
    </row>
    <row r="10" spans="2:13" ht="12.75">
      <c r="B10" s="27">
        <f>B9+1</f>
        <v>3</v>
      </c>
      <c r="C10" s="101" t="s">
        <v>63</v>
      </c>
      <c r="D10" s="436">
        <v>3468</v>
      </c>
      <c r="E10" s="115">
        <v>182</v>
      </c>
      <c r="F10" s="441">
        <f>SUM(D10:E10)</f>
        <v>3650</v>
      </c>
      <c r="I10" s="485"/>
      <c r="J10" s="485"/>
      <c r="L10" s="486"/>
      <c r="M10" s="485"/>
    </row>
    <row r="11" spans="2:13" ht="12.75">
      <c r="B11" s="27">
        <f>B10+1</f>
        <v>4</v>
      </c>
      <c r="C11" s="101" t="s">
        <v>64</v>
      </c>
      <c r="D11" s="90">
        <v>357.34346060606066</v>
      </c>
      <c r="E11" s="115">
        <v>419</v>
      </c>
      <c r="F11" s="12">
        <f>SUM(D11:E11)</f>
        <v>776.3434606060607</v>
      </c>
      <c r="L11" s="486"/>
      <c r="M11" s="485"/>
    </row>
    <row r="12" spans="2:6" ht="13.5" thickBot="1">
      <c r="B12" s="88">
        <f>B11+1</f>
        <v>5</v>
      </c>
      <c r="C12" s="116" t="s">
        <v>240</v>
      </c>
      <c r="D12" s="91">
        <v>691.41924</v>
      </c>
      <c r="E12" s="117">
        <v>0</v>
      </c>
      <c r="F12" s="14">
        <f>SUM(D12:E12)</f>
        <v>691.41924</v>
      </c>
    </row>
    <row r="13" spans="2:6" ht="13.5" thickTop="1">
      <c r="B13" s="527" t="s">
        <v>2</v>
      </c>
      <c r="C13" s="527"/>
      <c r="D13" s="437">
        <f>SUM(D8:D12)</f>
        <v>5351.600426796537</v>
      </c>
      <c r="E13" s="438">
        <f>SUM(E8:E12)</f>
        <v>21631</v>
      </c>
      <c r="F13" s="442">
        <f>SUM(F8:F12)</f>
        <v>26982.600426796536</v>
      </c>
    </row>
    <row r="14" spans="2:7" ht="12.75">
      <c r="B14" s="19"/>
      <c r="C14" s="19"/>
      <c r="D14" s="20"/>
      <c r="E14" s="20"/>
      <c r="F14" s="20"/>
      <c r="G14" s="15"/>
    </row>
    <row r="15" spans="2:6" ht="12.75">
      <c r="B15" s="5"/>
      <c r="C15" s="5"/>
      <c r="D15" s="1"/>
      <c r="E15" s="1"/>
      <c r="F15" s="1"/>
    </row>
    <row r="16" spans="2:6" ht="12.75">
      <c r="B16" s="21" t="s">
        <v>103</v>
      </c>
      <c r="C16" s="5"/>
      <c r="D16" s="1"/>
      <c r="E16" s="1"/>
      <c r="F16" s="1"/>
    </row>
    <row r="17" spans="2:10" ht="12.75">
      <c r="B17" s="5"/>
      <c r="C17" s="5"/>
      <c r="D17" s="1"/>
      <c r="E17" s="1"/>
      <c r="F17" s="1"/>
      <c r="J17" s="487"/>
    </row>
    <row r="18" spans="2:6" ht="30">
      <c r="B18" s="433" t="s">
        <v>0</v>
      </c>
      <c r="C18" s="433" t="s">
        <v>1</v>
      </c>
      <c r="D18" s="433" t="s">
        <v>20</v>
      </c>
      <c r="E18" s="433" t="s">
        <v>21</v>
      </c>
      <c r="F18" s="433" t="s">
        <v>2</v>
      </c>
    </row>
    <row r="19" spans="2:6" ht="14.25">
      <c r="B19" s="102">
        <v>1</v>
      </c>
      <c r="C19" s="99" t="s">
        <v>40</v>
      </c>
      <c r="D19" s="118">
        <v>0</v>
      </c>
      <c r="E19" s="119">
        <v>0</v>
      </c>
      <c r="F19" s="106">
        <f>SUM(D19:E19)</f>
        <v>0</v>
      </c>
    </row>
    <row r="20" spans="2:6" ht="14.25">
      <c r="B20" s="102">
        <f aca="true" t="shared" si="0" ref="B20:B29">B19+1</f>
        <v>2</v>
      </c>
      <c r="C20" s="99" t="s">
        <v>241</v>
      </c>
      <c r="D20" s="443">
        <v>2500</v>
      </c>
      <c r="E20" s="108">
        <v>0</v>
      </c>
      <c r="F20" s="443">
        <f>SUM(D20:E20)</f>
        <v>2500</v>
      </c>
    </row>
    <row r="21" spans="2:6" ht="14.25">
      <c r="B21" s="102">
        <f t="shared" si="0"/>
        <v>3</v>
      </c>
      <c r="C21" s="99" t="s">
        <v>42</v>
      </c>
      <c r="D21" s="443">
        <v>28963.4</v>
      </c>
      <c r="E21" s="444">
        <v>1701.8</v>
      </c>
      <c r="F21" s="443">
        <f>SUM(D21:E21)</f>
        <v>30665.2</v>
      </c>
    </row>
    <row r="22" spans="2:6" ht="14.25">
      <c r="B22" s="102">
        <f t="shared" si="0"/>
        <v>4</v>
      </c>
      <c r="C22" s="99" t="s">
        <v>81</v>
      </c>
      <c r="D22" s="107">
        <v>0</v>
      </c>
      <c r="E22" s="108">
        <v>0</v>
      </c>
      <c r="F22" s="107">
        <f>D22+E22</f>
        <v>0</v>
      </c>
    </row>
    <row r="23" spans="2:6" ht="14.25">
      <c r="B23" s="102">
        <f t="shared" si="0"/>
        <v>5</v>
      </c>
      <c r="C23" s="99" t="s">
        <v>242</v>
      </c>
      <c r="D23" s="443">
        <v>2600</v>
      </c>
      <c r="E23" s="108">
        <v>0</v>
      </c>
      <c r="F23" s="443">
        <f>D23+E23</f>
        <v>2600</v>
      </c>
    </row>
    <row r="24" spans="2:6" ht="14.25">
      <c r="B24" s="102">
        <f t="shared" si="0"/>
        <v>6</v>
      </c>
      <c r="C24" s="99" t="s">
        <v>44</v>
      </c>
      <c r="D24" s="443">
        <v>22491.1</v>
      </c>
      <c r="E24" s="444">
        <v>5588.2</v>
      </c>
      <c r="F24" s="443">
        <f>D24+E24</f>
        <v>28079.3</v>
      </c>
    </row>
    <row r="25" spans="2:6" ht="14.25">
      <c r="B25" s="102">
        <f t="shared" si="0"/>
        <v>7</v>
      </c>
      <c r="C25" s="99" t="s">
        <v>82</v>
      </c>
      <c r="D25" s="443">
        <v>6593.372023809525</v>
      </c>
      <c r="E25" s="108">
        <v>153.88333333333333</v>
      </c>
      <c r="F25" s="443">
        <f>D25+E25</f>
        <v>6747.255357142858</v>
      </c>
    </row>
    <row r="26" spans="2:6" ht="14.25">
      <c r="B26" s="102">
        <f t="shared" si="0"/>
        <v>8</v>
      </c>
      <c r="C26" s="99" t="s">
        <v>243</v>
      </c>
      <c r="D26" s="443">
        <v>19800</v>
      </c>
      <c r="E26" s="108">
        <v>0</v>
      </c>
      <c r="F26" s="443">
        <f>SUM(D26:E26)</f>
        <v>19800</v>
      </c>
    </row>
    <row r="27" spans="2:6" ht="14.25">
      <c r="B27" s="102">
        <f t="shared" si="0"/>
        <v>9</v>
      </c>
      <c r="C27" s="99" t="s">
        <v>244</v>
      </c>
      <c r="D27" s="443">
        <v>9600</v>
      </c>
      <c r="E27" s="108">
        <v>0</v>
      </c>
      <c r="F27" s="443">
        <f>SUM(D27:E27)</f>
        <v>9600</v>
      </c>
    </row>
    <row r="28" spans="2:6" ht="14.25">
      <c r="B28" s="102">
        <f t="shared" si="0"/>
        <v>10</v>
      </c>
      <c r="C28" s="99" t="s">
        <v>85</v>
      </c>
      <c r="D28" s="107">
        <v>0</v>
      </c>
      <c r="E28" s="108">
        <v>0</v>
      </c>
      <c r="F28" s="107">
        <f>SUM(D28:E28)</f>
        <v>0</v>
      </c>
    </row>
    <row r="29" spans="2:6" ht="15" thickBot="1">
      <c r="B29" s="103">
        <f t="shared" si="0"/>
        <v>11</v>
      </c>
      <c r="C29" s="113" t="s">
        <v>86</v>
      </c>
      <c r="D29" s="109">
        <v>0</v>
      </c>
      <c r="E29" s="110">
        <v>0</v>
      </c>
      <c r="F29" s="109">
        <f>SUM(D29:E29)</f>
        <v>0</v>
      </c>
    </row>
    <row r="30" spans="2:6" ht="15.75" thickTop="1">
      <c r="B30" s="526" t="s">
        <v>2</v>
      </c>
      <c r="C30" s="526"/>
      <c r="D30" s="447">
        <f>SUM(D19:D29)</f>
        <v>92547.87202380953</v>
      </c>
      <c r="E30" s="446">
        <f>SUM(E19:E29)</f>
        <v>7443.883333333333</v>
      </c>
      <c r="F30" s="445">
        <f>SUM(F19:F29)</f>
        <v>99991.75535714286</v>
      </c>
    </row>
    <row r="31" spans="2:6" ht="14.25">
      <c r="B31" s="111"/>
      <c r="C31" s="111"/>
      <c r="D31" s="111"/>
      <c r="E31" s="111"/>
      <c r="F31" s="111"/>
    </row>
    <row r="32" spans="2:9" ht="15">
      <c r="B32" s="525" t="s">
        <v>3</v>
      </c>
      <c r="C32" s="525"/>
      <c r="D32" s="448">
        <f>D13+D30</f>
        <v>97899.47245060606</v>
      </c>
      <c r="E32" s="448">
        <f>E13+E30</f>
        <v>29074.88333333333</v>
      </c>
      <c r="F32" s="448">
        <f>F13+F30</f>
        <v>126974.35578393939</v>
      </c>
      <c r="I32" s="485"/>
    </row>
    <row r="57" spans="2:3" ht="15.75">
      <c r="B57" s="8" t="s">
        <v>253</v>
      </c>
      <c r="C57" s="17"/>
    </row>
    <row r="58" spans="2:3" ht="9" customHeight="1">
      <c r="B58" s="8"/>
      <c r="C58" s="8"/>
    </row>
    <row r="59" spans="2:3" ht="8.25" customHeight="1">
      <c r="B59" s="21"/>
      <c r="C59" s="7"/>
    </row>
    <row r="60" spans="2:6" ht="18" customHeight="1">
      <c r="B60" s="433" t="s">
        <v>0</v>
      </c>
      <c r="C60" s="528" t="s">
        <v>7</v>
      </c>
      <c r="D60" s="529"/>
      <c r="E60" s="530"/>
      <c r="F60" s="433" t="s">
        <v>2</v>
      </c>
    </row>
    <row r="61" spans="2:12" ht="15">
      <c r="B61" s="434">
        <v>1</v>
      </c>
      <c r="C61" s="524" t="s">
        <v>24</v>
      </c>
      <c r="D61" s="524"/>
      <c r="E61" s="524"/>
      <c r="F61" s="435">
        <v>69370.54491899852</v>
      </c>
      <c r="J61" s="485"/>
      <c r="K61" s="485"/>
      <c r="L61" s="485"/>
    </row>
    <row r="66" ht="12.75">
      <c r="F66" s="3"/>
    </row>
  </sheetData>
  <sheetProtection/>
  <mergeCells count="5">
    <mergeCell ref="C61:E61"/>
    <mergeCell ref="B32:C32"/>
    <mergeCell ref="B30:C30"/>
    <mergeCell ref="B13:C13"/>
    <mergeCell ref="C60:E60"/>
  </mergeCells>
  <printOptions/>
  <pageMargins left="0.8661417322834646" right="0.6692913385826772" top="0.6692913385826772" bottom="0.4724409448818898" header="0" footer="0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2"/>
  <sheetViews>
    <sheetView showGridLines="0" view="pageBreakPreview" zoomScale="90" zoomScaleNormal="75" zoomScaleSheetLayoutView="90" zoomScalePageLayoutView="0" workbookViewId="0" topLeftCell="A1">
      <selection activeCell="G1" sqref="G1"/>
    </sheetView>
  </sheetViews>
  <sheetFormatPr defaultColWidth="11.421875" defaultRowHeight="12.75"/>
  <cols>
    <col min="1" max="1" width="5.140625" style="0" customWidth="1"/>
    <col min="2" max="2" width="6.421875" style="0" customWidth="1"/>
    <col min="3" max="3" width="63.00390625" style="0" customWidth="1"/>
    <col min="4" max="4" width="17.28125" style="9" customWidth="1"/>
    <col min="5" max="5" width="15.140625" style="0" customWidth="1"/>
    <col min="6" max="6" width="5.8515625" style="0" customWidth="1"/>
    <col min="7" max="7" width="18.7109375" style="483" customWidth="1"/>
    <col min="8" max="8" width="11.421875" style="483" customWidth="1"/>
    <col min="9" max="9" width="16.421875" style="483" customWidth="1"/>
    <col min="10" max="10" width="13.421875" style="483" customWidth="1"/>
    <col min="11" max="11" width="12.8515625" style="0" bestFit="1" customWidth="1"/>
  </cols>
  <sheetData>
    <row r="2" spans="2:7" ht="15.75">
      <c r="B2" s="517" t="s">
        <v>25</v>
      </c>
      <c r="C2" s="517"/>
      <c r="D2" s="517"/>
      <c r="E2" s="517"/>
      <c r="F2" s="8"/>
      <c r="G2" s="488"/>
    </row>
    <row r="3" spans="2:7" ht="12.75">
      <c r="B3" s="17"/>
      <c r="C3" s="83"/>
      <c r="D3" s="83"/>
      <c r="E3" s="83"/>
      <c r="F3" s="17"/>
      <c r="G3" s="489"/>
    </row>
    <row r="4" spans="2:7" ht="15.75">
      <c r="B4" s="517" t="s">
        <v>245</v>
      </c>
      <c r="C4" s="517"/>
      <c r="D4" s="517"/>
      <c r="E4" s="517"/>
      <c r="F4" s="8"/>
      <c r="G4" s="488"/>
    </row>
    <row r="5" spans="6:7" ht="13.5" thickBot="1">
      <c r="F5" s="83"/>
      <c r="G5" s="490"/>
    </row>
    <row r="6" spans="2:11" ht="13.5" thickBot="1">
      <c r="B6" s="426" t="s">
        <v>0</v>
      </c>
      <c r="C6" s="427" t="s">
        <v>1</v>
      </c>
      <c r="D6" s="427" t="s">
        <v>22</v>
      </c>
      <c r="E6" s="428" t="s">
        <v>2</v>
      </c>
      <c r="F6" s="423"/>
      <c r="G6" s="491"/>
      <c r="K6" s="2"/>
    </row>
    <row r="7" spans="2:11" ht="12.75">
      <c r="B7" s="429">
        <v>1</v>
      </c>
      <c r="C7" s="30" t="s">
        <v>65</v>
      </c>
      <c r="D7" s="32" t="s">
        <v>6</v>
      </c>
      <c r="E7" s="502">
        <v>0</v>
      </c>
      <c r="F7" s="424"/>
      <c r="G7" s="492"/>
      <c r="K7" s="2"/>
    </row>
    <row r="8" spans="2:11" ht="12.75">
      <c r="B8" s="429">
        <v>2</v>
      </c>
      <c r="C8" s="476" t="s">
        <v>191</v>
      </c>
      <c r="D8" s="32" t="s">
        <v>6</v>
      </c>
      <c r="E8" s="502">
        <v>0</v>
      </c>
      <c r="F8" s="424"/>
      <c r="G8" s="492"/>
      <c r="K8" s="2"/>
    </row>
    <row r="9" spans="2:11" ht="12.75">
      <c r="B9" s="431">
        <v>3</v>
      </c>
      <c r="C9" s="474" t="s">
        <v>26</v>
      </c>
      <c r="D9" s="32" t="s">
        <v>6</v>
      </c>
      <c r="E9" s="502">
        <v>7000.1</v>
      </c>
      <c r="F9" s="424"/>
      <c r="G9" s="492"/>
      <c r="H9" s="552"/>
      <c r="I9" s="566" t="s">
        <v>18</v>
      </c>
      <c r="J9" s="567"/>
      <c r="K9" s="1"/>
    </row>
    <row r="10" spans="2:11" ht="12.75">
      <c r="B10" s="431">
        <v>4</v>
      </c>
      <c r="C10" s="474" t="s">
        <v>192</v>
      </c>
      <c r="D10" s="32" t="s">
        <v>6</v>
      </c>
      <c r="E10" s="502">
        <v>0</v>
      </c>
      <c r="F10" s="151"/>
      <c r="G10" s="492"/>
      <c r="H10" s="568" t="s">
        <v>5</v>
      </c>
      <c r="I10" s="485">
        <v>26982.600426796536</v>
      </c>
      <c r="J10" s="569">
        <v>0.027936917963571742</v>
      </c>
      <c r="K10" s="22"/>
    </row>
    <row r="11" spans="2:11" ht="12.75">
      <c r="B11" s="431">
        <v>5</v>
      </c>
      <c r="C11" s="476" t="s">
        <v>193</v>
      </c>
      <c r="D11" s="32" t="s">
        <v>6</v>
      </c>
      <c r="E11" s="502">
        <v>6805</v>
      </c>
      <c r="F11" s="151"/>
      <c r="G11" s="492"/>
      <c r="H11" s="570" t="s">
        <v>6</v>
      </c>
      <c r="I11" s="565">
        <v>938857.6709295647</v>
      </c>
      <c r="J11" s="571">
        <v>0.9720630820364282</v>
      </c>
      <c r="K11" s="22"/>
    </row>
    <row r="12" spans="2:11" ht="12.75">
      <c r="B12" s="431">
        <v>6</v>
      </c>
      <c r="C12" s="476" t="s">
        <v>108</v>
      </c>
      <c r="D12" s="32" t="s">
        <v>6</v>
      </c>
      <c r="E12" s="502">
        <v>0</v>
      </c>
      <c r="F12" s="151"/>
      <c r="G12" s="492"/>
      <c r="K12" s="23"/>
    </row>
    <row r="13" spans="2:11" ht="12.75">
      <c r="B13" s="431">
        <v>7</v>
      </c>
      <c r="C13" s="474" t="s">
        <v>109</v>
      </c>
      <c r="D13" s="32" t="s">
        <v>6</v>
      </c>
      <c r="E13" s="502">
        <v>0</v>
      </c>
      <c r="F13" s="151"/>
      <c r="G13" s="492"/>
      <c r="I13" s="493"/>
      <c r="J13" s="485"/>
      <c r="K13" s="23"/>
    </row>
    <row r="14" spans="2:9" ht="12.75">
      <c r="B14" s="431">
        <v>8</v>
      </c>
      <c r="C14" s="476" t="s">
        <v>66</v>
      </c>
      <c r="D14" s="32" t="s">
        <v>6</v>
      </c>
      <c r="E14" s="502">
        <v>0</v>
      </c>
      <c r="F14" s="151"/>
      <c r="G14" s="492"/>
      <c r="I14" s="485"/>
    </row>
    <row r="15" spans="2:9" ht="12.75">
      <c r="B15" s="431">
        <v>9</v>
      </c>
      <c r="C15" s="476" t="s">
        <v>67</v>
      </c>
      <c r="D15" s="32" t="s">
        <v>6</v>
      </c>
      <c r="E15" s="502">
        <v>0</v>
      </c>
      <c r="F15" s="151"/>
      <c r="G15" s="492"/>
      <c r="I15" s="485"/>
    </row>
    <row r="16" spans="2:7" ht="12" customHeight="1">
      <c r="B16" s="431">
        <v>10</v>
      </c>
      <c r="C16" s="476" t="s">
        <v>145</v>
      </c>
      <c r="D16" s="32" t="s">
        <v>6</v>
      </c>
      <c r="E16" s="502">
        <v>102043.80395</v>
      </c>
      <c r="F16" s="151"/>
      <c r="G16" s="492"/>
    </row>
    <row r="17" spans="2:7" ht="12.75">
      <c r="B17" s="431">
        <v>11</v>
      </c>
      <c r="C17" s="476" t="s">
        <v>70</v>
      </c>
      <c r="D17" s="32" t="s">
        <v>6</v>
      </c>
      <c r="E17" s="502">
        <v>105.4</v>
      </c>
      <c r="F17" s="151"/>
      <c r="G17" s="492"/>
    </row>
    <row r="18" spans="2:9" ht="12.75">
      <c r="B18" s="431">
        <v>12</v>
      </c>
      <c r="C18" s="476" t="s">
        <v>68</v>
      </c>
      <c r="D18" s="32" t="s">
        <v>6</v>
      </c>
      <c r="E18" s="502">
        <v>1964.6</v>
      </c>
      <c r="F18" s="151"/>
      <c r="G18" s="492"/>
      <c r="I18" s="494"/>
    </row>
    <row r="19" spans="2:7" ht="12.75">
      <c r="B19" s="431">
        <v>13</v>
      </c>
      <c r="C19" s="474" t="s">
        <v>194</v>
      </c>
      <c r="D19" s="32" t="s">
        <v>6</v>
      </c>
      <c r="E19" s="502">
        <v>0</v>
      </c>
      <c r="F19" s="151"/>
      <c r="G19" s="492"/>
    </row>
    <row r="20" spans="2:7" ht="12.75">
      <c r="B20" s="431">
        <v>14</v>
      </c>
      <c r="C20" s="476" t="s">
        <v>195</v>
      </c>
      <c r="D20" s="32" t="s">
        <v>6</v>
      </c>
      <c r="E20" s="502">
        <v>6860</v>
      </c>
      <c r="F20" s="151"/>
      <c r="G20" s="492"/>
    </row>
    <row r="21" spans="2:7" ht="12.75">
      <c r="B21" s="431">
        <v>15</v>
      </c>
      <c r="C21" s="476" t="s">
        <v>196</v>
      </c>
      <c r="D21" s="32" t="s">
        <v>6</v>
      </c>
      <c r="E21" s="502">
        <v>0</v>
      </c>
      <c r="F21" s="151"/>
      <c r="G21" s="492"/>
    </row>
    <row r="22" spans="2:7" ht="12.75">
      <c r="B22" s="431">
        <v>16</v>
      </c>
      <c r="C22" s="474" t="s">
        <v>197</v>
      </c>
      <c r="D22" s="32" t="s">
        <v>6</v>
      </c>
      <c r="E22" s="502">
        <v>837.5</v>
      </c>
      <c r="F22" s="151"/>
      <c r="G22" s="492"/>
    </row>
    <row r="23" spans="2:7" ht="12.75">
      <c r="B23" s="431">
        <v>17</v>
      </c>
      <c r="C23" s="476" t="s">
        <v>198</v>
      </c>
      <c r="D23" s="32" t="s">
        <v>6</v>
      </c>
      <c r="E23" s="502">
        <v>0</v>
      </c>
      <c r="F23" s="151"/>
      <c r="G23" s="492"/>
    </row>
    <row r="24" spans="2:7" ht="12.75">
      <c r="B24" s="431">
        <v>18</v>
      </c>
      <c r="C24" s="476" t="s">
        <v>199</v>
      </c>
      <c r="D24" s="32" t="s">
        <v>6</v>
      </c>
      <c r="E24" s="502">
        <v>0</v>
      </c>
      <c r="F24" s="151"/>
      <c r="G24" s="492"/>
    </row>
    <row r="25" spans="2:7" ht="12.75">
      <c r="B25" s="431">
        <v>19</v>
      </c>
      <c r="C25" s="474" t="s">
        <v>200</v>
      </c>
      <c r="D25" s="32" t="s">
        <v>6</v>
      </c>
      <c r="E25" s="502">
        <v>2530</v>
      </c>
      <c r="F25" s="151"/>
      <c r="G25" s="492"/>
    </row>
    <row r="26" spans="2:7" ht="12.75">
      <c r="B26" s="431">
        <v>20</v>
      </c>
      <c r="C26" s="474" t="s">
        <v>27</v>
      </c>
      <c r="D26" s="32" t="s">
        <v>6</v>
      </c>
      <c r="E26" s="502">
        <v>5522.881997</v>
      </c>
      <c r="F26" s="151"/>
      <c r="G26" s="492"/>
    </row>
    <row r="27" spans="2:7" ht="12.75">
      <c r="B27" s="431">
        <v>21</v>
      </c>
      <c r="C27" s="476" t="s">
        <v>259</v>
      </c>
      <c r="D27" s="32" t="s">
        <v>6</v>
      </c>
      <c r="E27" s="502">
        <v>21507.899544492888</v>
      </c>
      <c r="F27" s="151"/>
      <c r="G27" s="492"/>
    </row>
    <row r="28" spans="2:7" ht="12.75">
      <c r="B28" s="431">
        <v>22</v>
      </c>
      <c r="C28" s="474" t="s">
        <v>201</v>
      </c>
      <c r="D28" s="32" t="s">
        <v>6</v>
      </c>
      <c r="E28" s="502">
        <v>4734</v>
      </c>
      <c r="F28" s="151"/>
      <c r="G28" s="492"/>
    </row>
    <row r="29" spans="2:7" ht="12.75">
      <c r="B29" s="431">
        <v>23</v>
      </c>
      <c r="C29" s="474" t="s">
        <v>202</v>
      </c>
      <c r="D29" s="32" t="s">
        <v>6</v>
      </c>
      <c r="E29" s="502">
        <v>4115.8</v>
      </c>
      <c r="F29" s="151"/>
      <c r="G29" s="492"/>
    </row>
    <row r="30" spans="2:7" ht="12.75">
      <c r="B30" s="431">
        <v>24</v>
      </c>
      <c r="C30" s="476" t="s">
        <v>107</v>
      </c>
      <c r="D30" s="32" t="s">
        <v>6</v>
      </c>
      <c r="E30" s="502">
        <v>0</v>
      </c>
      <c r="F30" s="151"/>
      <c r="G30" s="492"/>
    </row>
    <row r="31" spans="2:7" ht="12.75">
      <c r="B31" s="431">
        <v>25</v>
      </c>
      <c r="C31" s="474" t="s">
        <v>71</v>
      </c>
      <c r="D31" s="32" t="s">
        <v>6</v>
      </c>
      <c r="E31" s="502">
        <v>0</v>
      </c>
      <c r="F31" s="151"/>
      <c r="G31" s="492"/>
    </row>
    <row r="32" spans="2:7" ht="12.75">
      <c r="B32" s="431">
        <v>26</v>
      </c>
      <c r="C32" s="474" t="s">
        <v>203</v>
      </c>
      <c r="D32" s="32" t="s">
        <v>6</v>
      </c>
      <c r="E32" s="502">
        <v>0</v>
      </c>
      <c r="F32" s="151"/>
      <c r="G32" s="492"/>
    </row>
    <row r="33" spans="2:7" ht="12.75">
      <c r="B33" s="431">
        <v>27</v>
      </c>
      <c r="C33" s="474" t="s">
        <v>204</v>
      </c>
      <c r="D33" s="32" t="s">
        <v>6</v>
      </c>
      <c r="E33" s="502">
        <v>13536.9</v>
      </c>
      <c r="F33" s="151"/>
      <c r="G33" s="492"/>
    </row>
    <row r="34" spans="2:7" ht="12.75">
      <c r="B34" s="431">
        <v>28</v>
      </c>
      <c r="C34" s="474" t="s">
        <v>28</v>
      </c>
      <c r="D34" s="32" t="s">
        <v>6</v>
      </c>
      <c r="E34" s="502">
        <v>0</v>
      </c>
      <c r="F34" s="151"/>
      <c r="G34" s="492"/>
    </row>
    <row r="35" spans="2:7" ht="12.75">
      <c r="B35" s="431">
        <v>29</v>
      </c>
      <c r="C35" s="476" t="s">
        <v>205</v>
      </c>
      <c r="D35" s="32" t="s">
        <v>6</v>
      </c>
      <c r="E35" s="502">
        <v>1544.4</v>
      </c>
      <c r="F35" s="151"/>
      <c r="G35" s="492"/>
    </row>
    <row r="36" spans="2:7" ht="12.75">
      <c r="B36" s="431">
        <v>30</v>
      </c>
      <c r="C36" s="476" t="s">
        <v>256</v>
      </c>
      <c r="D36" s="32" t="s">
        <v>6</v>
      </c>
      <c r="E36" s="502">
        <v>30884</v>
      </c>
      <c r="F36" s="151"/>
      <c r="G36" s="492"/>
    </row>
    <row r="37" spans="2:7" ht="12.75">
      <c r="B37" s="431">
        <v>31</v>
      </c>
      <c r="C37" s="476" t="s">
        <v>206</v>
      </c>
      <c r="D37" s="32" t="s">
        <v>6</v>
      </c>
      <c r="E37" s="502">
        <v>21500</v>
      </c>
      <c r="F37" s="151"/>
      <c r="G37" s="492"/>
    </row>
    <row r="38" spans="2:7" ht="12.75">
      <c r="B38" s="431">
        <v>32</v>
      </c>
      <c r="C38" s="476" t="s">
        <v>148</v>
      </c>
      <c r="D38" s="32" t="s">
        <v>6</v>
      </c>
      <c r="E38" s="502">
        <v>24104.5</v>
      </c>
      <c r="F38" s="151"/>
      <c r="G38" s="492"/>
    </row>
    <row r="39" spans="2:7" ht="12.75">
      <c r="B39" s="431">
        <v>33</v>
      </c>
      <c r="C39" s="474" t="s">
        <v>207</v>
      </c>
      <c r="D39" s="32" t="s">
        <v>6</v>
      </c>
      <c r="E39" s="502">
        <v>9288</v>
      </c>
      <c r="F39" s="151"/>
      <c r="G39" s="492"/>
    </row>
    <row r="40" spans="2:7" ht="12.75">
      <c r="B40" s="431">
        <v>34</v>
      </c>
      <c r="C40" s="474" t="s">
        <v>149</v>
      </c>
      <c r="D40" s="32" t="s">
        <v>6</v>
      </c>
      <c r="E40" s="502">
        <v>0</v>
      </c>
      <c r="F40" s="151"/>
      <c r="G40" s="492"/>
    </row>
    <row r="41" spans="2:7" ht="12.75">
      <c r="B41" s="431">
        <v>35</v>
      </c>
      <c r="C41" s="474" t="s">
        <v>208</v>
      </c>
      <c r="D41" s="32" t="s">
        <v>6</v>
      </c>
      <c r="E41" s="502">
        <v>120</v>
      </c>
      <c r="F41" s="151"/>
      <c r="G41" s="492"/>
    </row>
    <row r="42" spans="2:7" ht="12.75">
      <c r="B42" s="431">
        <v>36</v>
      </c>
      <c r="C42" s="474" t="s">
        <v>152</v>
      </c>
      <c r="D42" s="32" t="s">
        <v>6</v>
      </c>
      <c r="E42" s="502">
        <v>44176.6184669201</v>
      </c>
      <c r="F42" s="151"/>
      <c r="G42" s="492"/>
    </row>
    <row r="43" spans="2:10" s="83" customFormat="1" ht="12.75">
      <c r="B43" s="475">
        <v>37</v>
      </c>
      <c r="C43" s="474" t="s">
        <v>29</v>
      </c>
      <c r="D43" s="32" t="s">
        <v>6</v>
      </c>
      <c r="E43" s="503">
        <v>0</v>
      </c>
      <c r="F43" s="424"/>
      <c r="G43" s="492"/>
      <c r="H43" s="490"/>
      <c r="I43" s="490"/>
      <c r="J43" s="490"/>
    </row>
    <row r="44" spans="2:7" ht="12.75">
      <c r="B44" s="431">
        <v>38</v>
      </c>
      <c r="C44" s="474" t="s">
        <v>209</v>
      </c>
      <c r="D44" s="32" t="s">
        <v>6</v>
      </c>
      <c r="E44" s="502">
        <v>26022.5785572779</v>
      </c>
      <c r="F44" s="151"/>
      <c r="G44" s="492"/>
    </row>
    <row r="45" spans="2:10" s="83" customFormat="1" ht="12.75">
      <c r="B45" s="475">
        <v>39</v>
      </c>
      <c r="C45" s="474" t="s">
        <v>210</v>
      </c>
      <c r="D45" s="32" t="s">
        <v>6</v>
      </c>
      <c r="E45" s="503">
        <v>26022.630882889873</v>
      </c>
      <c r="F45" s="424"/>
      <c r="G45" s="492"/>
      <c r="H45" s="490"/>
      <c r="I45" s="490"/>
      <c r="J45" s="490"/>
    </row>
    <row r="46" spans="2:7" ht="12.75">
      <c r="B46" s="431">
        <v>40</v>
      </c>
      <c r="C46" s="474" t="s">
        <v>260</v>
      </c>
      <c r="D46" s="32" t="s">
        <v>6</v>
      </c>
      <c r="E46" s="502">
        <v>25417.126457183593</v>
      </c>
      <c r="F46" s="151"/>
      <c r="G46" s="492"/>
    </row>
    <row r="47" spans="2:7" ht="12.75">
      <c r="B47" s="431">
        <v>41</v>
      </c>
      <c r="C47" s="474" t="s">
        <v>30</v>
      </c>
      <c r="D47" s="32" t="s">
        <v>6</v>
      </c>
      <c r="E47" s="502">
        <v>0</v>
      </c>
      <c r="F47" s="151"/>
      <c r="G47" s="492"/>
    </row>
    <row r="48" spans="2:10" s="83" customFormat="1" ht="12.75">
      <c r="B48" s="475">
        <v>42</v>
      </c>
      <c r="C48" s="474" t="s">
        <v>211</v>
      </c>
      <c r="D48" s="32" t="s">
        <v>6</v>
      </c>
      <c r="E48" s="503">
        <v>4669</v>
      </c>
      <c r="F48" s="424"/>
      <c r="G48" s="492"/>
      <c r="H48" s="490"/>
      <c r="I48" s="490"/>
      <c r="J48" s="490"/>
    </row>
    <row r="49" spans="2:7" ht="12.75">
      <c r="B49" s="431">
        <v>43</v>
      </c>
      <c r="C49" s="474" t="s">
        <v>212</v>
      </c>
      <c r="D49" s="32" t="s">
        <v>6</v>
      </c>
      <c r="E49" s="502">
        <v>2777.6</v>
      </c>
      <c r="F49" s="151"/>
      <c r="G49" s="492"/>
    </row>
    <row r="50" spans="2:7" ht="12.75">
      <c r="B50" s="431">
        <v>44</v>
      </c>
      <c r="C50" s="474" t="s">
        <v>213</v>
      </c>
      <c r="D50" s="32" t="s">
        <v>6</v>
      </c>
      <c r="E50" s="502">
        <v>0</v>
      </c>
      <c r="F50" s="151"/>
      <c r="G50" s="492"/>
    </row>
    <row r="51" spans="2:7" ht="12.75">
      <c r="B51" s="431">
        <v>45</v>
      </c>
      <c r="C51" s="474" t="s">
        <v>214</v>
      </c>
      <c r="D51" s="32" t="s">
        <v>6</v>
      </c>
      <c r="E51" s="502">
        <v>918</v>
      </c>
      <c r="F51" s="151"/>
      <c r="G51" s="492"/>
    </row>
    <row r="52" spans="2:7" ht="12.75">
      <c r="B52" s="431">
        <v>46</v>
      </c>
      <c r="C52" s="474" t="s">
        <v>215</v>
      </c>
      <c r="D52" s="32" t="s">
        <v>6</v>
      </c>
      <c r="E52" s="502">
        <v>0</v>
      </c>
      <c r="F52" s="151"/>
      <c r="G52" s="492"/>
    </row>
    <row r="53" spans="2:7" ht="12.75">
      <c r="B53" s="431">
        <v>47</v>
      </c>
      <c r="C53" s="474" t="s">
        <v>216</v>
      </c>
      <c r="D53" s="32" t="s">
        <v>6</v>
      </c>
      <c r="E53" s="502">
        <v>0</v>
      </c>
      <c r="F53" s="151"/>
      <c r="G53" s="492"/>
    </row>
    <row r="54" spans="2:7" ht="12.75">
      <c r="B54" s="431">
        <v>48</v>
      </c>
      <c r="C54" s="474" t="s">
        <v>217</v>
      </c>
      <c r="D54" s="32" t="s">
        <v>6</v>
      </c>
      <c r="E54" s="502">
        <v>0</v>
      </c>
      <c r="F54" s="151"/>
      <c r="G54" s="492"/>
    </row>
    <row r="55" spans="2:7" ht="12.75">
      <c r="B55" s="431">
        <v>49</v>
      </c>
      <c r="C55" s="474" t="s">
        <v>218</v>
      </c>
      <c r="D55" s="32" t="s">
        <v>6</v>
      </c>
      <c r="E55" s="502">
        <v>61105.9</v>
      </c>
      <c r="F55" s="151"/>
      <c r="G55" s="492"/>
    </row>
    <row r="56" spans="2:7" ht="12.75">
      <c r="B56" s="431">
        <v>50</v>
      </c>
      <c r="C56" s="474" t="s">
        <v>219</v>
      </c>
      <c r="D56" s="32" t="s">
        <v>6</v>
      </c>
      <c r="E56" s="502">
        <v>181556.54718999992</v>
      </c>
      <c r="F56" s="151"/>
      <c r="G56" s="492"/>
    </row>
    <row r="57" spans="2:7" ht="12.75">
      <c r="B57" s="431">
        <v>51</v>
      </c>
      <c r="C57" s="474" t="s">
        <v>137</v>
      </c>
      <c r="D57" s="32" t="s">
        <v>6</v>
      </c>
      <c r="E57" s="502">
        <v>457</v>
      </c>
      <c r="F57" s="151"/>
      <c r="G57" s="492"/>
    </row>
    <row r="58" spans="2:7" ht="12.75">
      <c r="B58" s="431">
        <v>52</v>
      </c>
      <c r="C58" s="474" t="s">
        <v>31</v>
      </c>
      <c r="D58" s="32" t="s">
        <v>6</v>
      </c>
      <c r="E58" s="502">
        <v>5463</v>
      </c>
      <c r="F58" s="151"/>
      <c r="G58" s="492"/>
    </row>
    <row r="59" spans="2:7" ht="12.75">
      <c r="B59" s="431">
        <v>53</v>
      </c>
      <c r="C59" s="474" t="s">
        <v>220</v>
      </c>
      <c r="D59" s="32" t="s">
        <v>6</v>
      </c>
      <c r="E59" s="502">
        <v>2069.38068</v>
      </c>
      <c r="F59" s="151"/>
      <c r="G59" s="492"/>
    </row>
    <row r="60" spans="2:7" ht="12.75">
      <c r="B60" s="431">
        <v>54</v>
      </c>
      <c r="C60" s="474" t="s">
        <v>155</v>
      </c>
      <c r="D60" s="32" t="s">
        <v>6</v>
      </c>
      <c r="E60" s="502">
        <v>7825.1</v>
      </c>
      <c r="F60" s="151"/>
      <c r="G60" s="492"/>
    </row>
    <row r="61" spans="2:7" ht="12.75">
      <c r="B61" s="431">
        <v>55</v>
      </c>
      <c r="C61" s="474" t="s">
        <v>221</v>
      </c>
      <c r="D61" s="32" t="s">
        <v>6</v>
      </c>
      <c r="E61" s="502">
        <v>22758.138469</v>
      </c>
      <c r="F61" s="151"/>
      <c r="G61" s="492"/>
    </row>
    <row r="62" spans="2:7" ht="12.75">
      <c r="B62" s="431">
        <v>56</v>
      </c>
      <c r="C62" s="474" t="s">
        <v>222</v>
      </c>
      <c r="D62" s="32" t="s">
        <v>6</v>
      </c>
      <c r="E62" s="502">
        <v>0</v>
      </c>
      <c r="F62" s="151"/>
      <c r="G62" s="492"/>
    </row>
    <row r="63" spans="2:7" ht="12.75">
      <c r="B63" s="431">
        <v>57</v>
      </c>
      <c r="C63" s="474" t="s">
        <v>223</v>
      </c>
      <c r="D63" s="32" t="s">
        <v>6</v>
      </c>
      <c r="E63" s="502">
        <v>33228</v>
      </c>
      <c r="F63" s="151"/>
      <c r="G63" s="492"/>
    </row>
    <row r="64" spans="2:7" ht="12.75">
      <c r="B64" s="431">
        <v>58</v>
      </c>
      <c r="C64" s="474" t="s">
        <v>224</v>
      </c>
      <c r="D64" s="32" t="s">
        <v>6</v>
      </c>
      <c r="E64" s="502">
        <v>134.2</v>
      </c>
      <c r="F64" s="151"/>
      <c r="G64" s="492"/>
    </row>
    <row r="65" spans="2:7" ht="13.5" thickBot="1">
      <c r="B65" s="499">
        <v>59</v>
      </c>
      <c r="C65" s="500" t="s">
        <v>225</v>
      </c>
      <c r="D65" s="501" t="s">
        <v>6</v>
      </c>
      <c r="E65" s="504">
        <v>133.8</v>
      </c>
      <c r="F65" s="151"/>
      <c r="G65" s="492"/>
    </row>
    <row r="66" spans="2:7" ht="12.75">
      <c r="B66" s="496"/>
      <c r="C66" s="497"/>
      <c r="D66" s="498"/>
      <c r="E66" s="469"/>
      <c r="F66" s="151"/>
      <c r="G66" s="492"/>
    </row>
    <row r="67" spans="2:10" s="2" customFormat="1" ht="13.5" thickBot="1">
      <c r="B67" s="496"/>
      <c r="C67" s="497"/>
      <c r="D67" s="498"/>
      <c r="E67" s="469"/>
      <c r="F67" s="151"/>
      <c r="G67" s="492"/>
      <c r="H67" s="483"/>
      <c r="I67" s="483"/>
      <c r="J67" s="483"/>
    </row>
    <row r="68" spans="2:7" ht="24.75" customHeight="1" thickBot="1">
      <c r="B68" s="426" t="s">
        <v>0</v>
      </c>
      <c r="C68" s="427" t="s">
        <v>1</v>
      </c>
      <c r="D68" s="427" t="s">
        <v>22</v>
      </c>
      <c r="E68" s="428" t="s">
        <v>2</v>
      </c>
      <c r="F68" s="151"/>
      <c r="G68" s="492"/>
    </row>
    <row r="69" spans="2:7" ht="12.75">
      <c r="B69" s="431">
        <v>60</v>
      </c>
      <c r="C69" s="474" t="s">
        <v>129</v>
      </c>
      <c r="D69" s="32" t="s">
        <v>6</v>
      </c>
      <c r="E69" s="430">
        <v>0</v>
      </c>
      <c r="F69" s="151"/>
      <c r="G69" s="492"/>
    </row>
    <row r="70" spans="2:7" ht="12.75">
      <c r="B70" s="431">
        <v>61</v>
      </c>
      <c r="C70" s="474" t="s">
        <v>130</v>
      </c>
      <c r="D70" s="32" t="s">
        <v>6</v>
      </c>
      <c r="E70" s="430">
        <v>0</v>
      </c>
      <c r="F70" s="151"/>
      <c r="G70" s="492"/>
    </row>
    <row r="71" spans="2:7" ht="12.75">
      <c r="B71" s="431">
        <v>62</v>
      </c>
      <c r="C71" s="474" t="s">
        <v>106</v>
      </c>
      <c r="D71" s="32" t="s">
        <v>6</v>
      </c>
      <c r="E71" s="430">
        <v>0</v>
      </c>
      <c r="F71" s="151"/>
      <c r="G71" s="492"/>
    </row>
    <row r="72" spans="2:7" ht="12.75">
      <c r="B72" s="431">
        <v>63</v>
      </c>
      <c r="C72" s="474" t="s">
        <v>226</v>
      </c>
      <c r="D72" s="32" t="s">
        <v>6</v>
      </c>
      <c r="E72" s="502">
        <v>0</v>
      </c>
      <c r="F72" s="151"/>
      <c r="G72" s="492"/>
    </row>
    <row r="73" spans="2:10" s="83" customFormat="1" ht="12.75">
      <c r="B73" s="475">
        <v>64</v>
      </c>
      <c r="C73" s="474" t="s">
        <v>227</v>
      </c>
      <c r="D73" s="32" t="s">
        <v>6</v>
      </c>
      <c r="E73" s="503">
        <v>602</v>
      </c>
      <c r="F73" s="424"/>
      <c r="G73" s="492"/>
      <c r="H73" s="490"/>
      <c r="I73" s="490"/>
      <c r="J73" s="490"/>
    </row>
    <row r="74" spans="2:7" ht="12.75">
      <c r="B74" s="431">
        <v>65</v>
      </c>
      <c r="C74" s="474" t="s">
        <v>228</v>
      </c>
      <c r="D74" s="32" t="s">
        <v>6</v>
      </c>
      <c r="E74" s="502">
        <v>2007</v>
      </c>
      <c r="F74" s="151"/>
      <c r="G74" s="492"/>
    </row>
    <row r="75" spans="2:7" ht="12.75">
      <c r="B75" s="431">
        <v>66</v>
      </c>
      <c r="C75" s="474" t="s">
        <v>160</v>
      </c>
      <c r="D75" s="32" t="s">
        <v>6</v>
      </c>
      <c r="E75" s="502">
        <v>41944</v>
      </c>
      <c r="F75" s="151"/>
      <c r="G75" s="492"/>
    </row>
    <row r="76" spans="2:7" ht="12.75">
      <c r="B76" s="431">
        <v>67</v>
      </c>
      <c r="C76" s="474" t="s">
        <v>75</v>
      </c>
      <c r="D76" s="32" t="s">
        <v>6</v>
      </c>
      <c r="E76" s="502">
        <v>0</v>
      </c>
      <c r="F76" s="151"/>
      <c r="G76" s="492"/>
    </row>
    <row r="77" spans="2:7" ht="12.75">
      <c r="B77" s="431">
        <v>68</v>
      </c>
      <c r="C77" s="474" t="s">
        <v>229</v>
      </c>
      <c r="D77" s="32" t="s">
        <v>6</v>
      </c>
      <c r="E77" s="502">
        <v>0</v>
      </c>
      <c r="F77" s="151"/>
      <c r="G77" s="492"/>
    </row>
    <row r="78" spans="2:7" ht="12.75">
      <c r="B78" s="431">
        <v>69</v>
      </c>
      <c r="C78" s="474" t="s">
        <v>161</v>
      </c>
      <c r="D78" s="32" t="s">
        <v>6</v>
      </c>
      <c r="E78" s="502">
        <v>0</v>
      </c>
      <c r="F78" s="151"/>
      <c r="G78" s="492"/>
    </row>
    <row r="79" spans="2:7" ht="12.75">
      <c r="B79" s="431">
        <v>70</v>
      </c>
      <c r="C79" s="474" t="s">
        <v>162</v>
      </c>
      <c r="D79" s="32" t="s">
        <v>6</v>
      </c>
      <c r="E79" s="502">
        <v>16284</v>
      </c>
      <c r="F79" s="151"/>
      <c r="G79" s="492"/>
    </row>
    <row r="80" spans="2:7" ht="12.75">
      <c r="B80" s="431">
        <v>71</v>
      </c>
      <c r="C80" s="474" t="s">
        <v>163</v>
      </c>
      <c r="D80" s="32" t="s">
        <v>6</v>
      </c>
      <c r="E80" s="502">
        <v>5910</v>
      </c>
      <c r="F80" s="151"/>
      <c r="G80" s="492"/>
    </row>
    <row r="81" spans="2:7" ht="12.75">
      <c r="B81" s="431">
        <v>72</v>
      </c>
      <c r="C81" s="474" t="s">
        <v>32</v>
      </c>
      <c r="D81" s="32" t="s">
        <v>6</v>
      </c>
      <c r="E81" s="502">
        <v>0</v>
      </c>
      <c r="F81" s="151"/>
      <c r="G81" s="492"/>
    </row>
    <row r="82" spans="2:7" ht="12.75">
      <c r="B82" s="431">
        <v>73</v>
      </c>
      <c r="C82" s="474" t="s">
        <v>164</v>
      </c>
      <c r="D82" s="32" t="s">
        <v>6</v>
      </c>
      <c r="E82" s="502">
        <v>64604.20985466631</v>
      </c>
      <c r="F82" s="151"/>
      <c r="G82" s="492"/>
    </row>
    <row r="83" spans="2:7" ht="12.75">
      <c r="B83" s="431">
        <v>74</v>
      </c>
      <c r="C83" s="474" t="s">
        <v>165</v>
      </c>
      <c r="D83" s="32" t="s">
        <v>6</v>
      </c>
      <c r="E83" s="502">
        <v>0</v>
      </c>
      <c r="F83" s="151"/>
      <c r="G83" s="492"/>
    </row>
    <row r="84" spans="2:7" ht="12.75">
      <c r="B84" s="431">
        <v>75</v>
      </c>
      <c r="C84" s="474" t="s">
        <v>166</v>
      </c>
      <c r="D84" s="32" t="s">
        <v>6</v>
      </c>
      <c r="E84" s="502">
        <v>31892.5</v>
      </c>
      <c r="F84" s="151"/>
      <c r="G84" s="492"/>
    </row>
    <row r="85" spans="2:7" ht="12.75">
      <c r="B85" s="431">
        <v>76</v>
      </c>
      <c r="C85" s="474" t="s">
        <v>76</v>
      </c>
      <c r="D85" s="32" t="s">
        <v>6</v>
      </c>
      <c r="E85" s="502">
        <v>0</v>
      </c>
      <c r="F85" s="151"/>
      <c r="G85" s="492"/>
    </row>
    <row r="86" spans="2:7" ht="12.75">
      <c r="B86" s="431">
        <v>77</v>
      </c>
      <c r="C86" s="474" t="s">
        <v>167</v>
      </c>
      <c r="D86" s="32" t="s">
        <v>6</v>
      </c>
      <c r="E86" s="502">
        <v>0</v>
      </c>
      <c r="F86" s="151"/>
      <c r="G86" s="492"/>
    </row>
    <row r="87" spans="2:7" ht="12.75">
      <c r="B87" s="431">
        <v>78</v>
      </c>
      <c r="C87" s="474" t="s">
        <v>131</v>
      </c>
      <c r="D87" s="32" t="s">
        <v>6</v>
      </c>
      <c r="E87" s="502">
        <v>0</v>
      </c>
      <c r="F87" s="151"/>
      <c r="G87" s="492"/>
    </row>
    <row r="88" spans="2:7" ht="12.75">
      <c r="B88" s="431">
        <v>79</v>
      </c>
      <c r="C88" s="474" t="s">
        <v>230</v>
      </c>
      <c r="D88" s="32" t="s">
        <v>6</v>
      </c>
      <c r="E88" s="502">
        <v>38345.342000000004</v>
      </c>
      <c r="F88" s="151"/>
      <c r="G88" s="492"/>
    </row>
    <row r="89" spans="2:7" ht="12.75">
      <c r="B89" s="431">
        <v>80</v>
      </c>
      <c r="C89" s="474" t="s">
        <v>77</v>
      </c>
      <c r="D89" s="32" t="s">
        <v>6</v>
      </c>
      <c r="E89" s="502">
        <v>0</v>
      </c>
      <c r="F89" s="151"/>
      <c r="G89" s="492"/>
    </row>
    <row r="90" spans="2:7" ht="12.75">
      <c r="B90" s="431">
        <v>81</v>
      </c>
      <c r="C90" s="476" t="s">
        <v>78</v>
      </c>
      <c r="D90" s="32" t="s">
        <v>6</v>
      </c>
      <c r="E90" s="502">
        <v>547.2</v>
      </c>
      <c r="F90" s="151"/>
      <c r="G90" s="492"/>
    </row>
    <row r="91" spans="2:7" ht="12.75">
      <c r="B91" s="431">
        <v>82</v>
      </c>
      <c r="C91" s="476" t="s">
        <v>79</v>
      </c>
      <c r="D91" s="32" t="s">
        <v>6</v>
      </c>
      <c r="E91" s="502">
        <v>7169.730902079757</v>
      </c>
      <c r="F91" s="151"/>
      <c r="G91" s="492"/>
    </row>
    <row r="92" spans="2:7" ht="12.75">
      <c r="B92" s="431">
        <v>83</v>
      </c>
      <c r="C92" s="476" t="s">
        <v>231</v>
      </c>
      <c r="D92" s="32" t="s">
        <v>6</v>
      </c>
      <c r="E92" s="502">
        <v>0</v>
      </c>
      <c r="F92" s="151"/>
      <c r="G92" s="492"/>
    </row>
    <row r="93" spans="2:7" ht="12.75">
      <c r="B93" s="431">
        <v>84</v>
      </c>
      <c r="C93" s="476" t="s">
        <v>80</v>
      </c>
      <c r="D93" s="32" t="s">
        <v>6</v>
      </c>
      <c r="E93" s="502">
        <v>0</v>
      </c>
      <c r="F93" s="151"/>
      <c r="G93" s="492"/>
    </row>
    <row r="94" spans="2:7" ht="12.75">
      <c r="B94" s="431">
        <v>85</v>
      </c>
      <c r="C94" s="476" t="s">
        <v>232</v>
      </c>
      <c r="D94" s="32" t="s">
        <v>6</v>
      </c>
      <c r="E94" s="502">
        <v>0</v>
      </c>
      <c r="F94" s="151"/>
      <c r="G94" s="492"/>
    </row>
    <row r="95" spans="2:7" ht="12.75">
      <c r="B95" s="431">
        <v>86</v>
      </c>
      <c r="C95" s="476" t="s">
        <v>258</v>
      </c>
      <c r="D95" s="32" t="s">
        <v>6</v>
      </c>
      <c r="E95" s="502">
        <v>18529.791798054568</v>
      </c>
      <c r="F95" s="151"/>
      <c r="G95" s="492"/>
    </row>
    <row r="96" spans="2:7" ht="12.75">
      <c r="B96" s="431">
        <v>87</v>
      </c>
      <c r="C96" s="476" t="s">
        <v>33</v>
      </c>
      <c r="D96" s="32" t="s">
        <v>6</v>
      </c>
      <c r="E96" s="502">
        <v>1282.4901800000002</v>
      </c>
      <c r="F96" s="151"/>
      <c r="G96" s="492"/>
    </row>
    <row r="97" spans="2:7" ht="12.75">
      <c r="B97" s="431">
        <v>88</v>
      </c>
      <c r="C97" s="476" t="s">
        <v>170</v>
      </c>
      <c r="D97" s="32" t="s">
        <v>6</v>
      </c>
      <c r="E97" s="502">
        <v>0</v>
      </c>
      <c r="F97" s="151"/>
      <c r="G97" s="492"/>
    </row>
    <row r="98" spans="2:10" s="83" customFormat="1" ht="12.75">
      <c r="B98" s="475">
        <v>89</v>
      </c>
      <c r="C98" s="476" t="s">
        <v>39</v>
      </c>
      <c r="D98" s="32" t="s">
        <v>5</v>
      </c>
      <c r="E98" s="503">
        <v>21035</v>
      </c>
      <c r="F98" s="424"/>
      <c r="G98" s="492"/>
      <c r="H98" s="490"/>
      <c r="I98" s="490"/>
      <c r="J98" s="490"/>
    </row>
    <row r="99" spans="2:10" s="83" customFormat="1" ht="12.75">
      <c r="B99" s="475">
        <v>90</v>
      </c>
      <c r="C99" s="476" t="s">
        <v>62</v>
      </c>
      <c r="D99" s="32" t="s">
        <v>5</v>
      </c>
      <c r="E99" s="503">
        <v>829.8377261904762</v>
      </c>
      <c r="F99" s="424"/>
      <c r="G99" s="492"/>
      <c r="H99" s="490"/>
      <c r="I99" s="490"/>
      <c r="J99" s="490"/>
    </row>
    <row r="100" spans="2:7" ht="12.75">
      <c r="B100" s="431">
        <v>91</v>
      </c>
      <c r="C100" s="476" t="s">
        <v>63</v>
      </c>
      <c r="D100" s="32" t="s">
        <v>5</v>
      </c>
      <c r="E100" s="502">
        <v>3650</v>
      </c>
      <c r="F100" s="151"/>
      <c r="G100" s="492"/>
    </row>
    <row r="101" spans="2:7" ht="12.75">
      <c r="B101" s="431">
        <v>92</v>
      </c>
      <c r="C101" s="476" t="s">
        <v>64</v>
      </c>
      <c r="D101" s="32" t="s">
        <v>5</v>
      </c>
      <c r="E101" s="502">
        <v>776.3434606060607</v>
      </c>
      <c r="F101" s="151"/>
      <c r="G101" s="492"/>
    </row>
    <row r="102" spans="2:7" ht="12.75">
      <c r="B102" s="431">
        <v>93</v>
      </c>
      <c r="C102" s="474" t="s">
        <v>240</v>
      </c>
      <c r="D102" s="32" t="s">
        <v>5</v>
      </c>
      <c r="E102" s="502">
        <v>691.41924</v>
      </c>
      <c r="F102" s="151"/>
      <c r="G102" s="492"/>
    </row>
    <row r="103" spans="2:7" ht="13.5" thickBot="1">
      <c r="B103" s="536" t="s">
        <v>2</v>
      </c>
      <c r="C103" s="537"/>
      <c r="D103" s="537"/>
      <c r="E103" s="505">
        <v>965840.2713563612</v>
      </c>
      <c r="F103" s="151"/>
      <c r="G103" s="495"/>
    </row>
    <row r="104" spans="2:7" ht="12.75">
      <c r="B104" s="470" t="s">
        <v>257</v>
      </c>
      <c r="C104" s="19"/>
      <c r="D104" s="19"/>
      <c r="E104" s="469"/>
      <c r="F104" s="151"/>
      <c r="G104" s="495"/>
    </row>
    <row r="105" spans="2:7" ht="12.75">
      <c r="B105" s="470" t="s">
        <v>262</v>
      </c>
      <c r="C105" s="19"/>
      <c r="D105" s="19"/>
      <c r="E105" s="469"/>
      <c r="F105" s="151"/>
      <c r="G105" s="495"/>
    </row>
    <row r="106" spans="2:7" ht="12.75">
      <c r="B106" s="470" t="s">
        <v>263</v>
      </c>
      <c r="C106" s="19"/>
      <c r="D106" s="19"/>
      <c r="E106" s="469"/>
      <c r="F106" s="151"/>
      <c r="G106" s="495"/>
    </row>
    <row r="107" ht="15.75" customHeight="1">
      <c r="B107" s="470" t="s">
        <v>264</v>
      </c>
    </row>
    <row r="108" ht="15.75" customHeight="1">
      <c r="B108" s="470"/>
    </row>
    <row r="109" ht="15.75" customHeight="1">
      <c r="B109" s="470"/>
    </row>
    <row r="129" ht="12.75"/>
    <row r="130" ht="12.75"/>
    <row r="134" spans="2:7" ht="15.75">
      <c r="B134" s="517" t="s">
        <v>254</v>
      </c>
      <c r="C134" s="517"/>
      <c r="D134" s="517"/>
      <c r="E134" s="517"/>
      <c r="F134" s="8"/>
      <c r="G134" s="488"/>
    </row>
    <row r="135" spans="6:7" ht="13.5" thickBot="1">
      <c r="F135" s="83"/>
      <c r="G135" s="490"/>
    </row>
    <row r="136" spans="2:7" ht="13.5" thickBot="1">
      <c r="B136" s="426" t="s">
        <v>0</v>
      </c>
      <c r="C136" s="427" t="s">
        <v>1</v>
      </c>
      <c r="D136" s="427" t="s">
        <v>22</v>
      </c>
      <c r="E136" s="428" t="s">
        <v>2</v>
      </c>
      <c r="F136" s="423"/>
      <c r="G136" s="491"/>
    </row>
    <row r="137" spans="2:7" ht="12.75">
      <c r="B137" s="431">
        <v>1</v>
      </c>
      <c r="C137" s="31" t="s">
        <v>171</v>
      </c>
      <c r="D137" s="34" t="s">
        <v>6</v>
      </c>
      <c r="E137" s="430">
        <v>0</v>
      </c>
      <c r="F137" s="424"/>
      <c r="G137" s="492"/>
    </row>
    <row r="138" spans="2:7" ht="12.75">
      <c r="B138" s="431">
        <v>2</v>
      </c>
      <c r="C138" s="31" t="s">
        <v>172</v>
      </c>
      <c r="D138" s="34" t="s">
        <v>6</v>
      </c>
      <c r="E138" s="430">
        <v>0</v>
      </c>
      <c r="F138" s="151"/>
      <c r="G138" s="495"/>
    </row>
    <row r="139" spans="2:7" ht="12.75">
      <c r="B139" s="431">
        <v>3</v>
      </c>
      <c r="C139" s="31" t="s">
        <v>234</v>
      </c>
      <c r="D139" s="34" t="s">
        <v>6</v>
      </c>
      <c r="E139" s="502">
        <v>1143</v>
      </c>
      <c r="F139" s="151"/>
      <c r="G139" s="495"/>
    </row>
    <row r="140" spans="2:7" ht="12.75">
      <c r="B140" s="431">
        <v>4</v>
      </c>
      <c r="C140" s="31" t="s">
        <v>235</v>
      </c>
      <c r="D140" s="34" t="s">
        <v>6</v>
      </c>
      <c r="E140" s="502">
        <v>0</v>
      </c>
      <c r="F140" s="151"/>
      <c r="G140" s="495"/>
    </row>
    <row r="141" spans="2:7" ht="12.75">
      <c r="B141" s="431">
        <v>5</v>
      </c>
      <c r="C141" s="31" t="s">
        <v>236</v>
      </c>
      <c r="D141" s="34" t="s">
        <v>6</v>
      </c>
      <c r="E141" s="502">
        <v>30865.2</v>
      </c>
      <c r="F141" s="151"/>
      <c r="G141" s="495"/>
    </row>
    <row r="142" spans="2:7" ht="12.75">
      <c r="B142" s="431">
        <v>6</v>
      </c>
      <c r="C142" s="31" t="s">
        <v>92</v>
      </c>
      <c r="D142" s="34" t="s">
        <v>6</v>
      </c>
      <c r="E142" s="502">
        <v>0</v>
      </c>
      <c r="F142" s="151"/>
      <c r="G142" s="495"/>
    </row>
    <row r="143" spans="2:7" ht="12.75">
      <c r="B143" s="431">
        <v>7</v>
      </c>
      <c r="C143" s="31" t="s">
        <v>34</v>
      </c>
      <c r="D143" s="34" t="s">
        <v>6</v>
      </c>
      <c r="E143" s="502">
        <v>0</v>
      </c>
      <c r="F143" s="151"/>
      <c r="G143" s="495"/>
    </row>
    <row r="144" spans="2:7" ht="12.75">
      <c r="B144" s="431">
        <v>8</v>
      </c>
      <c r="C144" s="31" t="s">
        <v>237</v>
      </c>
      <c r="D144" s="34" t="s">
        <v>6</v>
      </c>
      <c r="E144" s="502">
        <v>22319.2</v>
      </c>
      <c r="F144" s="151"/>
      <c r="G144" s="495"/>
    </row>
    <row r="145" spans="2:7" ht="12.75">
      <c r="B145" s="431">
        <v>9</v>
      </c>
      <c r="C145" s="31" t="s">
        <v>93</v>
      </c>
      <c r="D145" s="34" t="s">
        <v>6</v>
      </c>
      <c r="E145" s="502">
        <v>278684.12</v>
      </c>
      <c r="F145" s="151"/>
      <c r="G145" s="495"/>
    </row>
    <row r="146" spans="2:7" ht="12.75">
      <c r="B146" s="431">
        <v>10</v>
      </c>
      <c r="C146" s="31" t="s">
        <v>94</v>
      </c>
      <c r="D146" s="34" t="s">
        <v>6</v>
      </c>
      <c r="E146" s="502">
        <v>0</v>
      </c>
      <c r="F146" s="151"/>
      <c r="G146" s="495"/>
    </row>
    <row r="147" spans="2:7" ht="12.75">
      <c r="B147" s="431">
        <v>11</v>
      </c>
      <c r="C147" s="31" t="s">
        <v>95</v>
      </c>
      <c r="D147" s="34" t="s">
        <v>6</v>
      </c>
      <c r="E147" s="502">
        <v>391.87776</v>
      </c>
      <c r="F147" s="151"/>
      <c r="G147" s="495"/>
    </row>
    <row r="148" spans="2:7" ht="12.75">
      <c r="B148" s="431">
        <v>12</v>
      </c>
      <c r="C148" s="31" t="s">
        <v>35</v>
      </c>
      <c r="D148" s="34" t="s">
        <v>6</v>
      </c>
      <c r="E148" s="502">
        <v>20548.960000000003</v>
      </c>
      <c r="F148" s="151"/>
      <c r="G148" s="495"/>
    </row>
    <row r="149" spans="2:7" ht="12.75">
      <c r="B149" s="431">
        <v>13</v>
      </c>
      <c r="C149" s="31" t="s">
        <v>238</v>
      </c>
      <c r="D149" s="34" t="s">
        <v>6</v>
      </c>
      <c r="E149" s="502">
        <v>1782.91733</v>
      </c>
      <c r="F149" s="151"/>
      <c r="G149" s="495"/>
    </row>
    <row r="150" spans="2:7" ht="12.75">
      <c r="B150" s="431">
        <v>14</v>
      </c>
      <c r="C150" s="31" t="s">
        <v>96</v>
      </c>
      <c r="D150" s="34" t="s">
        <v>6</v>
      </c>
      <c r="E150" s="502">
        <v>0</v>
      </c>
      <c r="F150" s="151"/>
      <c r="G150" s="495"/>
    </row>
    <row r="151" spans="2:7" ht="12.75">
      <c r="B151" s="431">
        <v>15</v>
      </c>
      <c r="C151" s="31" t="s">
        <v>36</v>
      </c>
      <c r="D151" s="34" t="s">
        <v>6</v>
      </c>
      <c r="E151" s="502">
        <v>0</v>
      </c>
      <c r="F151" s="151"/>
      <c r="G151" s="495"/>
    </row>
    <row r="152" spans="2:7" ht="12.75">
      <c r="B152" s="431">
        <v>16</v>
      </c>
      <c r="C152" s="31" t="s">
        <v>97</v>
      </c>
      <c r="D152" s="34" t="s">
        <v>6</v>
      </c>
      <c r="E152" s="502">
        <v>42249</v>
      </c>
      <c r="F152" s="151"/>
      <c r="G152" s="495"/>
    </row>
    <row r="153" spans="2:11" ht="12.75">
      <c r="B153" s="431">
        <v>17</v>
      </c>
      <c r="C153" s="31" t="s">
        <v>98</v>
      </c>
      <c r="D153" s="34" t="s">
        <v>6</v>
      </c>
      <c r="E153" s="502">
        <v>121.946</v>
      </c>
      <c r="F153" s="151"/>
      <c r="G153" s="495"/>
      <c r="I153" s="493"/>
      <c r="J153" s="485"/>
      <c r="K153" s="23"/>
    </row>
    <row r="154" spans="2:7" ht="13.5" thickBot="1">
      <c r="B154" s="431">
        <v>18</v>
      </c>
      <c r="C154" s="31" t="s">
        <v>239</v>
      </c>
      <c r="D154" s="34" t="s">
        <v>6</v>
      </c>
      <c r="E154" s="502">
        <v>179.895</v>
      </c>
      <c r="F154" s="151"/>
      <c r="G154" s="495"/>
    </row>
    <row r="155" spans="2:7" ht="15.75" thickBot="1">
      <c r="B155" s="534" t="s">
        <v>2</v>
      </c>
      <c r="C155" s="535"/>
      <c r="D155" s="535"/>
      <c r="E155" s="506">
        <v>398286.1160900001</v>
      </c>
      <c r="F155" s="151"/>
      <c r="G155" s="495"/>
    </row>
    <row r="159" spans="2:7" ht="15.75">
      <c r="B159" s="517" t="s">
        <v>255</v>
      </c>
      <c r="C159" s="517"/>
      <c r="D159" s="517"/>
      <c r="E159" s="517"/>
      <c r="F159" s="8"/>
      <c r="G159" s="488"/>
    </row>
    <row r="160" spans="6:9" ht="13.5" thickBot="1">
      <c r="F160" s="83"/>
      <c r="G160" s="490"/>
      <c r="H160" s="552"/>
      <c r="I160" s="553" t="s">
        <v>19</v>
      </c>
    </row>
    <row r="161" spans="2:11" ht="13.5" thickBot="1">
      <c r="B161" s="426" t="s">
        <v>0</v>
      </c>
      <c r="C161" s="427" t="s">
        <v>1</v>
      </c>
      <c r="D161" s="427" t="s">
        <v>22</v>
      </c>
      <c r="E161" s="428" t="s">
        <v>2</v>
      </c>
      <c r="F161" s="423"/>
      <c r="G161" s="491"/>
      <c r="H161" s="554" t="s">
        <v>5</v>
      </c>
      <c r="I161" s="555">
        <v>99991.75535714286</v>
      </c>
      <c r="K161" s="26"/>
    </row>
    <row r="162" spans="2:11" ht="12.75">
      <c r="B162" s="431">
        <v>1</v>
      </c>
      <c r="C162" s="6" t="s">
        <v>87</v>
      </c>
      <c r="D162" s="33" t="s">
        <v>6</v>
      </c>
      <c r="E162" s="502">
        <v>812.4</v>
      </c>
      <c r="F162" s="424"/>
      <c r="G162" s="492"/>
      <c r="H162" s="554" t="s">
        <v>6</v>
      </c>
      <c r="I162" s="555">
        <v>264672.9359187559</v>
      </c>
      <c r="K162" s="23"/>
    </row>
    <row r="163" spans="2:9" ht="14.25">
      <c r="B163" s="431">
        <v>2</v>
      </c>
      <c r="C163" s="101" t="s">
        <v>267</v>
      </c>
      <c r="D163" s="34" t="s">
        <v>6</v>
      </c>
      <c r="E163" s="502">
        <v>123319.37982195846</v>
      </c>
      <c r="F163" s="151"/>
      <c r="G163" s="495"/>
      <c r="H163" s="556"/>
      <c r="I163" s="557">
        <v>364664.6912758987</v>
      </c>
    </row>
    <row r="164" spans="2:7" ht="12.75">
      <c r="B164" s="431">
        <v>3</v>
      </c>
      <c r="C164" s="6" t="s">
        <v>88</v>
      </c>
      <c r="D164" s="33" t="s">
        <v>6</v>
      </c>
      <c r="E164" s="502">
        <v>0</v>
      </c>
      <c r="F164" s="151"/>
      <c r="G164" s="495"/>
    </row>
    <row r="165" spans="2:7" ht="12.75">
      <c r="B165" s="431">
        <v>4</v>
      </c>
      <c r="C165" s="6" t="s">
        <v>89</v>
      </c>
      <c r="D165" s="33" t="s">
        <v>6</v>
      </c>
      <c r="E165" s="502">
        <v>11677.156096797433</v>
      </c>
      <c r="F165" s="151"/>
      <c r="G165" s="495"/>
    </row>
    <row r="166" spans="2:7" ht="12.75">
      <c r="B166" s="431">
        <v>5</v>
      </c>
      <c r="C166" s="6" t="s">
        <v>90</v>
      </c>
      <c r="D166" s="33" t="s">
        <v>6</v>
      </c>
      <c r="E166" s="502">
        <v>0</v>
      </c>
      <c r="F166" s="151"/>
      <c r="G166" s="495"/>
    </row>
    <row r="167" spans="2:7" ht="12.75">
      <c r="B167" s="431">
        <v>6</v>
      </c>
      <c r="C167" s="6" t="s">
        <v>38</v>
      </c>
      <c r="D167" s="34" t="s">
        <v>6</v>
      </c>
      <c r="E167" s="502">
        <v>128769</v>
      </c>
      <c r="F167" s="151"/>
      <c r="G167" s="495"/>
    </row>
    <row r="168" spans="2:7" ht="12.75">
      <c r="B168" s="431">
        <v>7</v>
      </c>
      <c r="C168" s="6" t="s">
        <v>91</v>
      </c>
      <c r="D168" s="33" t="s">
        <v>6</v>
      </c>
      <c r="E168" s="502">
        <v>95</v>
      </c>
      <c r="F168" s="151"/>
      <c r="G168" s="495"/>
    </row>
    <row r="169" spans="2:7" ht="12.75">
      <c r="B169" s="431">
        <v>8</v>
      </c>
      <c r="C169" s="6" t="s">
        <v>40</v>
      </c>
      <c r="D169" s="33" t="s">
        <v>5</v>
      </c>
      <c r="E169" s="502">
        <v>0</v>
      </c>
      <c r="F169" s="151"/>
      <c r="G169" s="495"/>
    </row>
    <row r="170" spans="2:7" ht="12.75">
      <c r="B170" s="431">
        <v>9</v>
      </c>
      <c r="C170" s="6" t="s">
        <v>241</v>
      </c>
      <c r="D170" s="33" t="s">
        <v>5</v>
      </c>
      <c r="E170" s="502">
        <v>2500</v>
      </c>
      <c r="F170" s="151"/>
      <c r="G170" s="495"/>
    </row>
    <row r="171" spans="2:11" ht="12.75">
      <c r="B171" s="431">
        <v>10</v>
      </c>
      <c r="C171" s="6" t="s">
        <v>42</v>
      </c>
      <c r="D171" s="34" t="s">
        <v>5</v>
      </c>
      <c r="E171" s="502">
        <v>30665.2</v>
      </c>
      <c r="F171" s="151"/>
      <c r="G171" s="495"/>
      <c r="K171" s="77"/>
    </row>
    <row r="172" spans="2:7" ht="12.75">
      <c r="B172" s="431">
        <v>11</v>
      </c>
      <c r="C172" s="6" t="s">
        <v>81</v>
      </c>
      <c r="D172" s="33" t="s">
        <v>5</v>
      </c>
      <c r="E172" s="502">
        <v>0</v>
      </c>
      <c r="F172" s="151"/>
      <c r="G172" s="495"/>
    </row>
    <row r="173" spans="2:11" ht="12.75">
      <c r="B173" s="431">
        <v>12</v>
      </c>
      <c r="C173" s="6" t="s">
        <v>242</v>
      </c>
      <c r="D173" s="34" t="s">
        <v>5</v>
      </c>
      <c r="E173" s="502">
        <v>2600</v>
      </c>
      <c r="F173" s="151"/>
      <c r="G173" s="495"/>
      <c r="K173" s="77"/>
    </row>
    <row r="174" spans="2:7" ht="12.75">
      <c r="B174" s="431">
        <v>13</v>
      </c>
      <c r="C174" s="6" t="s">
        <v>44</v>
      </c>
      <c r="D174" s="34" t="s">
        <v>5</v>
      </c>
      <c r="E174" s="502">
        <v>28079.3</v>
      </c>
      <c r="F174" s="151"/>
      <c r="G174" s="495"/>
    </row>
    <row r="175" spans="2:7" ht="12.75">
      <c r="B175" s="431">
        <v>14</v>
      </c>
      <c r="C175" s="6" t="s">
        <v>82</v>
      </c>
      <c r="D175" s="34" t="s">
        <v>5</v>
      </c>
      <c r="E175" s="502">
        <v>6747.255357142858</v>
      </c>
      <c r="F175" s="151"/>
      <c r="G175" s="495"/>
    </row>
    <row r="176" spans="2:7" ht="12.75">
      <c r="B176" s="431">
        <v>15</v>
      </c>
      <c r="C176" s="6" t="s">
        <v>243</v>
      </c>
      <c r="D176" s="33" t="s">
        <v>5</v>
      </c>
      <c r="E176" s="502">
        <v>19800</v>
      </c>
      <c r="F176" s="151"/>
      <c r="G176" s="495"/>
    </row>
    <row r="177" spans="2:7" ht="12.75">
      <c r="B177" s="431">
        <v>16</v>
      </c>
      <c r="C177" s="6" t="s">
        <v>244</v>
      </c>
      <c r="D177" s="33" t="s">
        <v>5</v>
      </c>
      <c r="E177" s="502">
        <v>9600</v>
      </c>
      <c r="F177" s="151"/>
      <c r="G177" s="495"/>
    </row>
    <row r="178" spans="2:7" ht="12.75">
      <c r="B178" s="431">
        <v>17</v>
      </c>
      <c r="C178" s="6" t="s">
        <v>85</v>
      </c>
      <c r="D178" s="33" t="s">
        <v>5</v>
      </c>
      <c r="E178" s="502">
        <v>0</v>
      </c>
      <c r="F178" s="151"/>
      <c r="G178" s="495"/>
    </row>
    <row r="179" spans="2:7" ht="13.5" thickBot="1">
      <c r="B179" s="431">
        <v>18</v>
      </c>
      <c r="C179" s="6" t="s">
        <v>86</v>
      </c>
      <c r="D179" s="33" t="s">
        <v>5</v>
      </c>
      <c r="E179" s="502">
        <v>0</v>
      </c>
      <c r="F179" s="151"/>
      <c r="G179" s="495"/>
    </row>
    <row r="180" spans="2:7" ht="15.75" thickBot="1">
      <c r="B180" s="531" t="s">
        <v>2</v>
      </c>
      <c r="C180" s="532"/>
      <c r="D180" s="533"/>
      <c r="E180" s="506">
        <v>364664.6912758987</v>
      </c>
      <c r="F180" s="151"/>
      <c r="G180" s="495"/>
    </row>
    <row r="181" ht="12.75">
      <c r="B181" s="470" t="s">
        <v>265</v>
      </c>
    </row>
    <row r="182" spans="5:6" ht="12.75">
      <c r="E182" s="59"/>
      <c r="F182" s="59"/>
    </row>
  </sheetData>
  <sheetProtection/>
  <mergeCells count="7">
    <mergeCell ref="B2:E2"/>
    <mergeCell ref="B180:D180"/>
    <mergeCell ref="B4:E4"/>
    <mergeCell ref="B155:D155"/>
    <mergeCell ref="B134:E134"/>
    <mergeCell ref="B103:D103"/>
    <mergeCell ref="B159:E159"/>
  </mergeCells>
  <printOptions/>
  <pageMargins left="0.7874015748031497" right="0.5905511811023623" top="0.7874015748031497" bottom="0.5905511811023623" header="0" footer="0"/>
  <pageSetup fitToHeight="1" fitToWidth="1" horizontalDpi="600" verticalDpi="600" orientation="portrait" paperSize="9" scale="29" r:id="rId2"/>
  <rowBreaks count="2" manualBreakCount="2">
    <brk id="66" max="5" man="1"/>
    <brk id="131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0"/>
  <sheetViews>
    <sheetView showGridLines="0" view="pageBreakPreview" zoomScale="85" zoomScaleNormal="115" zoomScaleSheetLayoutView="85" zoomScalePageLayoutView="0" workbookViewId="0" topLeftCell="A97">
      <selection activeCell="D141" sqref="D141"/>
    </sheetView>
  </sheetViews>
  <sheetFormatPr defaultColWidth="11.421875" defaultRowHeight="12.75"/>
  <cols>
    <col min="1" max="1" width="3.28125" style="146" bestFit="1" customWidth="1"/>
    <col min="2" max="2" width="66.57421875" style="146" customWidth="1"/>
    <col min="3" max="3" width="25.421875" style="147" bestFit="1" customWidth="1"/>
    <col min="4" max="4" width="28.8515625" style="147" bestFit="1" customWidth="1"/>
    <col min="5" max="5" width="16.57421875" style="148" bestFit="1" customWidth="1"/>
    <col min="6" max="6" width="3.140625" style="146" customWidth="1"/>
    <col min="7" max="7" width="11.421875" style="146" customWidth="1"/>
    <col min="8" max="8" width="13.28125" style="146" bestFit="1" customWidth="1"/>
    <col min="9" max="9" width="14.140625" style="146" customWidth="1"/>
    <col min="10" max="16384" width="11.421875" style="146" customWidth="1"/>
  </cols>
  <sheetData>
    <row r="1" spans="1:6" ht="14.25">
      <c r="A1"/>
      <c r="B1"/>
      <c r="C1" s="77"/>
      <c r="D1" s="77"/>
      <c r="E1" s="156"/>
      <c r="F1"/>
    </row>
    <row r="2" spans="1:11" ht="15" customHeight="1">
      <c r="A2"/>
      <c r="B2"/>
      <c r="C2" s="77"/>
      <c r="D2" s="77"/>
      <c r="E2" s="156"/>
      <c r="F2"/>
      <c r="G2"/>
      <c r="H2"/>
      <c r="I2"/>
      <c r="J2"/>
      <c r="K2"/>
    </row>
    <row r="3" spans="1:11" ht="15" customHeight="1">
      <c r="A3"/>
      <c r="B3"/>
      <c r="C3" s="77"/>
      <c r="D3" s="77"/>
      <c r="E3" s="156"/>
      <c r="F3"/>
      <c r="G3"/>
      <c r="H3"/>
      <c r="I3"/>
      <c r="J3"/>
      <c r="K3"/>
    </row>
    <row r="4" spans="1:11" ht="15" customHeight="1">
      <c r="A4"/>
      <c r="B4"/>
      <c r="C4" s="77"/>
      <c r="D4" s="77"/>
      <c r="E4" s="156"/>
      <c r="F4"/>
      <c r="G4"/>
      <c r="H4" s="164" t="s">
        <v>138</v>
      </c>
      <c r="I4"/>
      <c r="J4"/>
      <c r="K4"/>
    </row>
    <row r="5" spans="1:11" ht="15" customHeight="1">
      <c r="A5"/>
      <c r="B5"/>
      <c r="C5" s="77"/>
      <c r="D5" s="77"/>
      <c r="E5" s="156"/>
      <c r="F5"/>
      <c r="G5"/>
      <c r="H5" s="164" t="s">
        <v>139</v>
      </c>
      <c r="I5" t="s">
        <v>140</v>
      </c>
      <c r="J5"/>
      <c r="K5"/>
    </row>
    <row r="6" spans="1:11" ht="15" customHeight="1" thickBot="1">
      <c r="A6"/>
      <c r="B6"/>
      <c r="C6" s="77"/>
      <c r="D6" s="77"/>
      <c r="E6" s="156"/>
      <c r="F6"/>
      <c r="G6"/>
      <c r="H6" s="164" t="s">
        <v>141</v>
      </c>
      <c r="I6" t="s">
        <v>180</v>
      </c>
      <c r="J6"/>
      <c r="K6"/>
    </row>
    <row r="7" spans="1:11" ht="15" customHeight="1" thickBot="1">
      <c r="A7"/>
      <c r="B7" s="212" t="s">
        <v>48</v>
      </c>
      <c r="C7" s="213" t="s">
        <v>49</v>
      </c>
      <c r="D7" s="214" t="s">
        <v>50</v>
      </c>
      <c r="E7" s="215" t="s">
        <v>2</v>
      </c>
      <c r="F7"/>
      <c r="G7"/>
      <c r="H7" s="164" t="s">
        <v>142</v>
      </c>
      <c r="I7" t="s">
        <v>143</v>
      </c>
      <c r="J7" s="83"/>
      <c r="K7" s="83"/>
    </row>
    <row r="8" spans="1:11" ht="15" customHeight="1">
      <c r="A8" s="157"/>
      <c r="B8" s="216" t="s">
        <v>39</v>
      </c>
      <c r="C8" s="217">
        <v>1086.79</v>
      </c>
      <c r="D8" s="218">
        <v>16161.29</v>
      </c>
      <c r="E8" s="219">
        <f>C8+D8</f>
        <v>17248.08</v>
      </c>
      <c r="F8" s="157"/>
      <c r="G8"/>
      <c r="H8"/>
      <c r="I8"/>
      <c r="J8" s="83"/>
      <c r="K8" s="83"/>
    </row>
    <row r="9" spans="1:11" ht="15" customHeight="1">
      <c r="A9" s="83"/>
      <c r="B9" s="220" t="s">
        <v>62</v>
      </c>
      <c r="C9" s="221">
        <v>1052.19</v>
      </c>
      <c r="D9" s="222">
        <v>0</v>
      </c>
      <c r="E9" s="223">
        <f>C9+D9</f>
        <v>1052.19</v>
      </c>
      <c r="F9" s="83"/>
      <c r="G9"/>
      <c r="H9"/>
      <c r="I9"/>
      <c r="J9" s="83"/>
      <c r="K9" s="83"/>
    </row>
    <row r="10" spans="1:11" ht="15" customHeight="1">
      <c r="A10" s="158"/>
      <c r="B10" s="165" t="s">
        <v>63</v>
      </c>
      <c r="C10" s="166">
        <v>16134.540689655176</v>
      </c>
      <c r="D10" s="167">
        <v>1972.38</v>
      </c>
      <c r="E10" s="168">
        <f>C10+D10</f>
        <v>18106.920689655177</v>
      </c>
      <c r="F10" s="158"/>
      <c r="G10"/>
      <c r="H10"/>
      <c r="I10"/>
      <c r="J10" s="83"/>
      <c r="K10" s="83"/>
    </row>
    <row r="11" spans="1:11" ht="15" customHeight="1">
      <c r="A11" s="157"/>
      <c r="B11" s="224" t="s">
        <v>64</v>
      </c>
      <c r="C11" s="225">
        <v>2706.3</v>
      </c>
      <c r="D11" s="226">
        <v>2530.2</v>
      </c>
      <c r="E11" s="227">
        <f>C11+D11</f>
        <v>5236.5</v>
      </c>
      <c r="F11" s="157"/>
      <c r="G11"/>
      <c r="H11"/>
      <c r="I11"/>
      <c r="J11" s="83"/>
      <c r="K11" s="83"/>
    </row>
    <row r="12" spans="1:11" ht="15" customHeight="1" thickBot="1">
      <c r="A12" s="157"/>
      <c r="B12" s="228" t="s">
        <v>144</v>
      </c>
      <c r="C12" s="229">
        <v>1382.9</v>
      </c>
      <c r="D12" s="230">
        <v>0</v>
      </c>
      <c r="E12" s="231">
        <f>C12+D12</f>
        <v>1382.9</v>
      </c>
      <c r="F12" s="157"/>
      <c r="G12"/>
      <c r="H12"/>
      <c r="I12"/>
      <c r="J12" s="83"/>
      <c r="K12" s="83"/>
    </row>
    <row r="13" spans="1:11" ht="15" customHeight="1" thickBot="1">
      <c r="A13"/>
      <c r="B13" s="232" t="s">
        <v>2</v>
      </c>
      <c r="C13" s="213">
        <f>SUM(C8:C12)</f>
        <v>22362.720689655176</v>
      </c>
      <c r="D13" s="214">
        <f>SUM(D8:D12)</f>
        <v>20663.870000000003</v>
      </c>
      <c r="E13" s="215">
        <f>SUM(E8:E12)</f>
        <v>43026.59068965518</v>
      </c>
      <c r="F13"/>
      <c r="G13" s="157"/>
      <c r="H13" s="157"/>
      <c r="I13" s="157"/>
      <c r="J13" s="158"/>
      <c r="K13" s="158"/>
    </row>
    <row r="14" spans="1:11" ht="15" customHeight="1" thickBot="1">
      <c r="A14"/>
      <c r="B14" s="212" t="s">
        <v>51</v>
      </c>
      <c r="C14" s="213" t="s">
        <v>49</v>
      </c>
      <c r="D14" s="214" t="s">
        <v>50</v>
      </c>
      <c r="E14" s="233" t="s">
        <v>2</v>
      </c>
      <c r="F14"/>
      <c r="G14" s="158"/>
      <c r="H14" s="158"/>
      <c r="I14" s="158"/>
      <c r="J14" s="158"/>
      <c r="K14" s="158"/>
    </row>
    <row r="15" spans="1:11" ht="15" customHeight="1">
      <c r="A15" s="158"/>
      <c r="B15" s="234" t="s">
        <v>65</v>
      </c>
      <c r="C15" s="235">
        <v>0</v>
      </c>
      <c r="D15" s="236">
        <v>0</v>
      </c>
      <c r="E15" s="237">
        <f aca="true" t="shared" si="0" ref="E15:E77">C15+D15</f>
        <v>0</v>
      </c>
      <c r="F15" s="158"/>
      <c r="G15" s="293"/>
      <c r="H15" s="293" t="s">
        <v>181</v>
      </c>
      <c r="I15" s="293" t="s">
        <v>182</v>
      </c>
      <c r="J15" s="293" t="s">
        <v>2</v>
      </c>
      <c r="K15" s="293"/>
    </row>
    <row r="16" spans="1:11" ht="15" customHeight="1">
      <c r="A16" s="157"/>
      <c r="B16" s="238" t="s">
        <v>26</v>
      </c>
      <c r="C16" s="239">
        <v>74625</v>
      </c>
      <c r="D16" s="240">
        <v>0</v>
      </c>
      <c r="E16" s="241">
        <f t="shared" si="0"/>
        <v>74625</v>
      </c>
      <c r="F16" s="157"/>
      <c r="G16" s="161"/>
      <c r="H16" s="294">
        <v>229220.59135058674</v>
      </c>
      <c r="I16" s="294">
        <v>2364237.365469818</v>
      </c>
      <c r="J16" s="295">
        <v>2593457.9568204046</v>
      </c>
      <c r="K16" s="293"/>
    </row>
    <row r="17" spans="1:11" ht="15" customHeight="1">
      <c r="A17"/>
      <c r="B17" s="165" t="s">
        <v>108</v>
      </c>
      <c r="C17" s="166"/>
      <c r="D17" s="167"/>
      <c r="E17" s="169">
        <f t="shared" si="0"/>
        <v>0</v>
      </c>
      <c r="F17"/>
      <c r="G17" s="161"/>
      <c r="H17" s="296">
        <v>229.22059135058674</v>
      </c>
      <c r="I17" s="296">
        <v>2364.237365469818</v>
      </c>
      <c r="J17" s="296">
        <v>2593.4579568204044</v>
      </c>
      <c r="K17" s="293"/>
    </row>
    <row r="18" spans="1:11" ht="15" customHeight="1">
      <c r="A18" s="83"/>
      <c r="B18" s="165" t="s">
        <v>109</v>
      </c>
      <c r="C18" s="166">
        <v>0</v>
      </c>
      <c r="D18" s="167">
        <v>0</v>
      </c>
      <c r="E18" s="169">
        <f t="shared" si="0"/>
        <v>0</v>
      </c>
      <c r="F18" s="83"/>
      <c r="G18" s="297">
        <v>43.02659068965518</v>
      </c>
      <c r="H18" s="161"/>
      <c r="I18" s="161"/>
      <c r="J18" s="293"/>
      <c r="K18" s="293"/>
    </row>
    <row r="19" spans="1:11" ht="15" customHeight="1">
      <c r="A19" s="83"/>
      <c r="B19" s="170" t="s">
        <v>66</v>
      </c>
      <c r="C19" s="171">
        <v>0</v>
      </c>
      <c r="D19" s="172">
        <v>0</v>
      </c>
      <c r="E19" s="173">
        <f t="shared" si="0"/>
        <v>0</v>
      </c>
      <c r="F19" s="83"/>
      <c r="G19" s="161"/>
      <c r="H19" s="161"/>
      <c r="I19" s="298">
        <v>0.9116158444952729</v>
      </c>
      <c r="J19" s="293"/>
      <c r="K19" s="293"/>
    </row>
    <row r="20" spans="1:11" ht="15" customHeight="1">
      <c r="A20" s="83"/>
      <c r="B20" s="165" t="s">
        <v>67</v>
      </c>
      <c r="C20" s="166">
        <v>0</v>
      </c>
      <c r="D20" s="167">
        <v>0</v>
      </c>
      <c r="E20" s="169">
        <f t="shared" si="0"/>
        <v>0</v>
      </c>
      <c r="F20" s="83"/>
      <c r="G20" s="293"/>
      <c r="H20" s="293"/>
      <c r="I20" s="299"/>
      <c r="J20" s="293"/>
      <c r="K20" s="293"/>
    </row>
    <row r="21" spans="1:11" ht="15" customHeight="1">
      <c r="A21" s="157"/>
      <c r="B21" s="220" t="s">
        <v>145</v>
      </c>
      <c r="C21" s="242">
        <v>210720</v>
      </c>
      <c r="D21" s="243">
        <v>0</v>
      </c>
      <c r="E21" s="244">
        <f t="shared" si="0"/>
        <v>210720</v>
      </c>
      <c r="F21" s="157"/>
      <c r="G21" s="161"/>
      <c r="H21" s="161"/>
      <c r="I21" s="299"/>
      <c r="J21" s="293"/>
      <c r="K21" s="300"/>
    </row>
    <row r="22" spans="1:11" ht="15" customHeight="1">
      <c r="A22"/>
      <c r="B22" s="224" t="s">
        <v>70</v>
      </c>
      <c r="C22" s="225">
        <v>1006.4124550145832</v>
      </c>
      <c r="D22" s="226">
        <v>487.5285302424657</v>
      </c>
      <c r="E22" s="245">
        <f t="shared" si="0"/>
        <v>1493.9409852570489</v>
      </c>
      <c r="F22"/>
      <c r="G22" s="161"/>
      <c r="H22" s="301" t="s">
        <v>183</v>
      </c>
      <c r="I22" s="293"/>
      <c r="J22" s="293"/>
      <c r="K22" s="300"/>
    </row>
    <row r="23" spans="1:11" ht="15" customHeight="1">
      <c r="A23" s="157"/>
      <c r="B23" s="246" t="s">
        <v>68</v>
      </c>
      <c r="C23" s="247">
        <v>3265.2000000000003</v>
      </c>
      <c r="D23" s="248">
        <v>369</v>
      </c>
      <c r="E23" s="249">
        <f t="shared" si="0"/>
        <v>3634.2000000000003</v>
      </c>
      <c r="F23" s="157"/>
      <c r="G23" s="293"/>
      <c r="H23" s="293"/>
      <c r="I23" s="293"/>
      <c r="J23" s="293"/>
      <c r="K23" s="300"/>
    </row>
    <row r="24" spans="1:11" ht="15" customHeight="1">
      <c r="A24" s="158"/>
      <c r="B24" s="174" t="s">
        <v>69</v>
      </c>
      <c r="C24" s="175">
        <v>2175</v>
      </c>
      <c r="D24" s="176"/>
      <c r="E24" s="177">
        <f t="shared" si="0"/>
        <v>2175</v>
      </c>
      <c r="F24" s="158"/>
      <c r="G24" s="293"/>
      <c r="H24" s="293"/>
      <c r="I24" s="293"/>
      <c r="J24" s="293"/>
      <c r="K24" s="300"/>
    </row>
    <row r="25" spans="1:6" ht="15" customHeight="1">
      <c r="A25" s="83"/>
      <c r="B25" s="238" t="s">
        <v>27</v>
      </c>
      <c r="C25" s="250">
        <v>1662</v>
      </c>
      <c r="D25" s="251">
        <v>3860.4892460000005</v>
      </c>
      <c r="E25" s="241">
        <f t="shared" si="0"/>
        <v>5522.489246000001</v>
      </c>
      <c r="F25" s="83"/>
    </row>
    <row r="26" spans="1:6" ht="15" customHeight="1">
      <c r="A26" s="83"/>
      <c r="B26" s="224" t="s">
        <v>4</v>
      </c>
      <c r="C26" s="252">
        <v>43294.743620937305</v>
      </c>
      <c r="D26" s="253">
        <v>5736.618551414079</v>
      </c>
      <c r="E26" s="245">
        <f t="shared" si="0"/>
        <v>49031.362172351386</v>
      </c>
      <c r="F26" s="83"/>
    </row>
    <row r="27" spans="1:6" ht="15" customHeight="1">
      <c r="A27" s="158"/>
      <c r="B27" s="165" t="s">
        <v>107</v>
      </c>
      <c r="C27" s="178"/>
      <c r="D27" s="179"/>
      <c r="E27" s="169">
        <f t="shared" si="0"/>
        <v>0</v>
      </c>
      <c r="F27" s="158"/>
    </row>
    <row r="28" spans="1:6" ht="15" customHeight="1">
      <c r="A28" s="83"/>
      <c r="B28" s="165" t="s">
        <v>71</v>
      </c>
      <c r="C28" s="178"/>
      <c r="D28" s="179"/>
      <c r="E28" s="169">
        <f t="shared" si="0"/>
        <v>0</v>
      </c>
      <c r="F28" s="83"/>
    </row>
    <row r="29" spans="1:6" ht="15" customHeight="1">
      <c r="A29"/>
      <c r="B29" s="254" t="s">
        <v>146</v>
      </c>
      <c r="C29" s="255">
        <v>2440</v>
      </c>
      <c r="D29" s="256"/>
      <c r="E29" s="257">
        <f t="shared" si="0"/>
        <v>2440</v>
      </c>
      <c r="F29"/>
    </row>
    <row r="30" spans="1:6" ht="15" customHeight="1">
      <c r="A30" s="83"/>
      <c r="B30" s="220" t="s">
        <v>136</v>
      </c>
      <c r="C30" s="258">
        <v>5738.0363</v>
      </c>
      <c r="D30" s="259">
        <v>30.937</v>
      </c>
      <c r="E30" s="244">
        <f t="shared" si="0"/>
        <v>5768.9733</v>
      </c>
      <c r="F30" s="83"/>
    </row>
    <row r="31" spans="1:6" ht="15" customHeight="1">
      <c r="A31"/>
      <c r="B31" s="165" t="s">
        <v>28</v>
      </c>
      <c r="C31" s="180"/>
      <c r="D31" s="181"/>
      <c r="E31" s="169">
        <f t="shared" si="0"/>
        <v>0</v>
      </c>
      <c r="F31"/>
    </row>
    <row r="32" spans="1:6" ht="15" customHeight="1">
      <c r="A32"/>
      <c r="B32" s="165" t="s">
        <v>147</v>
      </c>
      <c r="C32" s="180">
        <v>30884</v>
      </c>
      <c r="D32" s="181"/>
      <c r="E32" s="169">
        <f t="shared" si="0"/>
        <v>30884</v>
      </c>
      <c r="F32"/>
    </row>
    <row r="33" spans="1:6" ht="15" customHeight="1">
      <c r="A33"/>
      <c r="B33" s="254" t="s">
        <v>148</v>
      </c>
      <c r="C33" s="255">
        <v>1763.9999999999998</v>
      </c>
      <c r="D33" s="256"/>
      <c r="E33" s="257">
        <f t="shared" si="0"/>
        <v>1763.9999999999998</v>
      </c>
      <c r="F33"/>
    </row>
    <row r="34" spans="1:6" ht="15" customHeight="1">
      <c r="A34" s="157"/>
      <c r="B34" s="260" t="s">
        <v>149</v>
      </c>
      <c r="C34" s="261">
        <f>23.2*1000*0.12</f>
        <v>2784</v>
      </c>
      <c r="D34" s="262"/>
      <c r="E34" s="263">
        <f t="shared" si="0"/>
        <v>2784</v>
      </c>
      <c r="F34" s="157"/>
    </row>
    <row r="35" spans="1:6" ht="15" customHeight="1">
      <c r="A35"/>
      <c r="B35" s="165" t="s">
        <v>150</v>
      </c>
      <c r="C35" s="180"/>
      <c r="D35" s="181"/>
      <c r="E35" s="169">
        <f t="shared" si="0"/>
        <v>0</v>
      </c>
      <c r="F35"/>
    </row>
    <row r="36" spans="1:6" ht="15" customHeight="1">
      <c r="A36" s="83"/>
      <c r="B36" s="254" t="s">
        <v>151</v>
      </c>
      <c r="C36" s="264">
        <v>5400</v>
      </c>
      <c r="D36" s="265"/>
      <c r="E36" s="266">
        <f t="shared" si="0"/>
        <v>5400</v>
      </c>
      <c r="F36" s="83"/>
    </row>
    <row r="37" spans="1:6" ht="15" customHeight="1">
      <c r="A37" s="158"/>
      <c r="B37" s="220" t="s">
        <v>152</v>
      </c>
      <c r="C37" s="221">
        <v>168899.99999999997</v>
      </c>
      <c r="D37" s="222">
        <v>0</v>
      </c>
      <c r="E37" s="244">
        <f t="shared" si="0"/>
        <v>168899.99999999997</v>
      </c>
      <c r="F37" s="158"/>
    </row>
    <row r="38" spans="1:6" ht="15" customHeight="1">
      <c r="A38" s="157"/>
      <c r="B38" s="165" t="s">
        <v>29</v>
      </c>
      <c r="C38" s="166"/>
      <c r="D38" s="167"/>
      <c r="E38" s="169">
        <f t="shared" si="0"/>
        <v>0</v>
      </c>
      <c r="F38" s="157"/>
    </row>
    <row r="39" spans="1:6" ht="15" customHeight="1">
      <c r="A39" s="83"/>
      <c r="B39" s="254" t="s">
        <v>153</v>
      </c>
      <c r="C39" s="264">
        <v>960</v>
      </c>
      <c r="D39" s="265"/>
      <c r="E39" s="266">
        <f t="shared" si="0"/>
        <v>960</v>
      </c>
      <c r="F39" s="83"/>
    </row>
    <row r="40" spans="1:6" ht="15" customHeight="1">
      <c r="A40" s="157"/>
      <c r="B40" s="224" t="s">
        <v>73</v>
      </c>
      <c r="C40" s="225">
        <v>30816.1412083404</v>
      </c>
      <c r="D40" s="226">
        <v>727.0858557974034</v>
      </c>
      <c r="E40" s="245">
        <f t="shared" si="0"/>
        <v>31543.2270641378</v>
      </c>
      <c r="F40" s="157"/>
    </row>
    <row r="41" spans="1:6" ht="15" customHeight="1">
      <c r="A41" s="159"/>
      <c r="B41" s="165" t="s">
        <v>30</v>
      </c>
      <c r="C41" s="166">
        <v>19782.859999999997</v>
      </c>
      <c r="D41" s="167">
        <v>209.10000000000002</v>
      </c>
      <c r="E41" s="169">
        <f t="shared" si="0"/>
        <v>19991.959999999995</v>
      </c>
      <c r="F41" s="159"/>
    </row>
    <row r="42" spans="1:6" ht="15" customHeight="1">
      <c r="A42" s="158"/>
      <c r="B42" s="165" t="s">
        <v>128</v>
      </c>
      <c r="C42" s="166"/>
      <c r="D42" s="167"/>
      <c r="E42" s="169">
        <f t="shared" si="0"/>
        <v>0</v>
      </c>
      <c r="F42" s="158"/>
    </row>
    <row r="43" spans="1:6" ht="15" customHeight="1">
      <c r="A43" s="83"/>
      <c r="B43" s="224" t="s">
        <v>74</v>
      </c>
      <c r="C43" s="225">
        <v>310984.91501</v>
      </c>
      <c r="D43" s="226">
        <v>28262.92415999999</v>
      </c>
      <c r="E43" s="245">
        <f t="shared" si="0"/>
        <v>339247.83917</v>
      </c>
      <c r="F43" s="83"/>
    </row>
    <row r="44" spans="1:6" ht="15" customHeight="1">
      <c r="A44"/>
      <c r="B44" s="246" t="s">
        <v>137</v>
      </c>
      <c r="C44" s="247">
        <v>0</v>
      </c>
      <c r="D44" s="248">
        <v>0</v>
      </c>
      <c r="E44" s="249">
        <f t="shared" si="0"/>
        <v>0</v>
      </c>
      <c r="F44"/>
    </row>
    <row r="45" spans="1:6" ht="15" customHeight="1">
      <c r="A45"/>
      <c r="B45" s="267" t="s">
        <v>31</v>
      </c>
      <c r="C45" s="268">
        <v>2415</v>
      </c>
      <c r="D45" s="269">
        <v>0</v>
      </c>
      <c r="E45" s="270">
        <f t="shared" si="0"/>
        <v>2415</v>
      </c>
      <c r="F45"/>
    </row>
    <row r="46" spans="1:6" ht="15" customHeight="1">
      <c r="A46"/>
      <c r="B46" s="254" t="s">
        <v>154</v>
      </c>
      <c r="C46" s="264">
        <v>1719</v>
      </c>
      <c r="D46" s="265"/>
      <c r="E46" s="169">
        <f t="shared" si="0"/>
        <v>1719</v>
      </c>
      <c r="F46"/>
    </row>
    <row r="47" spans="1:6" ht="15" customHeight="1">
      <c r="A47" s="158"/>
      <c r="B47" s="260" t="s">
        <v>155</v>
      </c>
      <c r="C47" s="271">
        <v>1545</v>
      </c>
      <c r="D47" s="272"/>
      <c r="E47" s="263">
        <f t="shared" si="0"/>
        <v>1545</v>
      </c>
      <c r="F47" s="158"/>
    </row>
    <row r="48" spans="1:6" ht="15" customHeight="1">
      <c r="A48" s="83"/>
      <c r="B48" s="260" t="s">
        <v>156</v>
      </c>
      <c r="C48" s="271">
        <v>9025</v>
      </c>
      <c r="D48" s="272"/>
      <c r="E48" s="263">
        <f t="shared" si="0"/>
        <v>9025</v>
      </c>
      <c r="F48" s="83"/>
    </row>
    <row r="49" spans="1:6" ht="15" customHeight="1">
      <c r="A49" s="158"/>
      <c r="B49" s="174" t="s">
        <v>105</v>
      </c>
      <c r="C49" s="175"/>
      <c r="D49" s="176"/>
      <c r="E49" s="177">
        <f t="shared" si="0"/>
        <v>0</v>
      </c>
      <c r="F49" s="158"/>
    </row>
    <row r="50" spans="1:6" ht="15" customHeight="1">
      <c r="A50" s="83"/>
      <c r="B50" s="174" t="s">
        <v>157</v>
      </c>
      <c r="C50" s="175">
        <v>0</v>
      </c>
      <c r="D50" s="176">
        <v>0</v>
      </c>
      <c r="E50" s="177">
        <f t="shared" si="0"/>
        <v>0</v>
      </c>
      <c r="F50" s="83"/>
    </row>
    <row r="51" spans="1:9" ht="15" customHeight="1">
      <c r="A51" s="83"/>
      <c r="B51" s="267" t="s">
        <v>158</v>
      </c>
      <c r="C51" s="268">
        <v>4255</v>
      </c>
      <c r="D51" s="269"/>
      <c r="E51" s="270">
        <f t="shared" si="0"/>
        <v>4255</v>
      </c>
      <c r="F51" s="83"/>
      <c r="H51" s="150"/>
      <c r="I51" s="150"/>
    </row>
    <row r="52" spans="1:9" ht="15" customHeight="1">
      <c r="A52" s="159"/>
      <c r="B52" s="273" t="s">
        <v>129</v>
      </c>
      <c r="C52" s="274">
        <v>0</v>
      </c>
      <c r="D52" s="275">
        <v>0</v>
      </c>
      <c r="E52" s="276">
        <f t="shared" si="0"/>
        <v>0</v>
      </c>
      <c r="F52" s="160"/>
      <c r="H52" s="149"/>
      <c r="I52" s="150"/>
    </row>
    <row r="53" spans="1:9" ht="15" customHeight="1">
      <c r="A53" s="83"/>
      <c r="B53" s="273" t="s">
        <v>130</v>
      </c>
      <c r="C53" s="274">
        <v>0</v>
      </c>
      <c r="D53" s="275">
        <v>0</v>
      </c>
      <c r="E53" s="276">
        <f t="shared" si="0"/>
        <v>0</v>
      </c>
      <c r="F53" s="83"/>
      <c r="H53" s="150"/>
      <c r="I53" s="150"/>
    </row>
    <row r="54" spans="1:9" ht="15" customHeight="1">
      <c r="A54" s="83"/>
      <c r="B54" s="273" t="s">
        <v>106</v>
      </c>
      <c r="C54" s="274">
        <v>0</v>
      </c>
      <c r="D54" s="275">
        <v>0</v>
      </c>
      <c r="E54" s="276">
        <f t="shared" si="0"/>
        <v>0</v>
      </c>
      <c r="F54" s="83"/>
      <c r="H54" s="151"/>
      <c r="I54" s="150"/>
    </row>
    <row r="55" spans="1:9" ht="15" customHeight="1">
      <c r="A55" s="83"/>
      <c r="B55" s="260" t="s">
        <v>159</v>
      </c>
      <c r="C55" s="271">
        <v>1020</v>
      </c>
      <c r="D55" s="272"/>
      <c r="E55" s="263">
        <f t="shared" si="0"/>
        <v>1020</v>
      </c>
      <c r="F55" s="83"/>
      <c r="H55" s="150"/>
      <c r="I55" s="150"/>
    </row>
    <row r="56" spans="1:9" ht="15" customHeight="1">
      <c r="A56" s="158"/>
      <c r="B56" s="260" t="s">
        <v>160</v>
      </c>
      <c r="C56" s="271">
        <v>50000</v>
      </c>
      <c r="D56" s="272"/>
      <c r="E56" s="263">
        <f t="shared" si="0"/>
        <v>50000</v>
      </c>
      <c r="F56" s="158"/>
      <c r="H56" s="149"/>
      <c r="I56" s="150"/>
    </row>
    <row r="57" spans="1:9" ht="15" customHeight="1">
      <c r="A57" s="158"/>
      <c r="B57" s="174" t="s">
        <v>75</v>
      </c>
      <c r="C57" s="175">
        <v>0</v>
      </c>
      <c r="D57" s="176">
        <v>0</v>
      </c>
      <c r="E57" s="177">
        <f t="shared" si="0"/>
        <v>0</v>
      </c>
      <c r="F57" s="158"/>
      <c r="H57" s="150"/>
      <c r="I57" s="150"/>
    </row>
    <row r="58" spans="1:9" ht="15" customHeight="1">
      <c r="A58" s="83"/>
      <c r="B58" s="174" t="s">
        <v>161</v>
      </c>
      <c r="C58" s="175"/>
      <c r="D58" s="176"/>
      <c r="E58" s="177">
        <f t="shared" si="0"/>
        <v>0</v>
      </c>
      <c r="F58" s="83"/>
      <c r="H58" s="150"/>
      <c r="I58" s="150"/>
    </row>
    <row r="59" spans="1:9" ht="15" customHeight="1">
      <c r="A59" s="83"/>
      <c r="B59" s="260" t="s">
        <v>162</v>
      </c>
      <c r="C59" s="271">
        <v>2760</v>
      </c>
      <c r="D59" s="272"/>
      <c r="E59" s="263">
        <f t="shared" si="0"/>
        <v>2760</v>
      </c>
      <c r="F59" s="83"/>
      <c r="H59" s="150"/>
      <c r="I59" s="150"/>
    </row>
    <row r="60" spans="1:6" ht="15" customHeight="1">
      <c r="A60" s="83"/>
      <c r="B60" s="260" t="s">
        <v>163</v>
      </c>
      <c r="C60" s="261">
        <v>824.4</v>
      </c>
      <c r="D60" s="262"/>
      <c r="E60" s="263">
        <f t="shared" si="0"/>
        <v>824.4</v>
      </c>
      <c r="F60" s="83"/>
    </row>
    <row r="61" spans="1:6" ht="15" customHeight="1">
      <c r="A61" s="158"/>
      <c r="B61" s="165" t="s">
        <v>32</v>
      </c>
      <c r="C61" s="178">
        <v>1790</v>
      </c>
      <c r="D61" s="179">
        <v>474.227443609023</v>
      </c>
      <c r="E61" s="169">
        <f t="shared" si="0"/>
        <v>2264.227443609023</v>
      </c>
      <c r="F61" s="158"/>
    </row>
    <row r="62" spans="1:6" ht="15" customHeight="1">
      <c r="A62"/>
      <c r="B62" s="277" t="s">
        <v>164</v>
      </c>
      <c r="C62" s="278">
        <v>42621.81474457145</v>
      </c>
      <c r="D62" s="279">
        <v>2273.652474177142</v>
      </c>
      <c r="E62" s="270">
        <f t="shared" si="0"/>
        <v>44895.46721874859</v>
      </c>
      <c r="F62"/>
    </row>
    <row r="63" spans="1:6" ht="15" customHeight="1">
      <c r="A63"/>
      <c r="B63" s="246" t="s">
        <v>165</v>
      </c>
      <c r="C63" s="280">
        <v>0</v>
      </c>
      <c r="D63" s="281">
        <v>0</v>
      </c>
      <c r="E63" s="241">
        <f t="shared" si="0"/>
        <v>0</v>
      </c>
      <c r="F63"/>
    </row>
    <row r="64" spans="1:6" ht="15" customHeight="1">
      <c r="A64" s="83"/>
      <c r="B64" s="246" t="s">
        <v>166</v>
      </c>
      <c r="C64" s="280">
        <v>158338.5</v>
      </c>
      <c r="D64" s="281">
        <v>0</v>
      </c>
      <c r="E64" s="241">
        <f t="shared" si="0"/>
        <v>158338.5</v>
      </c>
      <c r="F64" s="83"/>
    </row>
    <row r="65" spans="1:6" ht="15" customHeight="1">
      <c r="A65"/>
      <c r="B65" s="170" t="s">
        <v>76</v>
      </c>
      <c r="C65" s="182"/>
      <c r="D65" s="183"/>
      <c r="E65" s="173">
        <f t="shared" si="0"/>
        <v>0</v>
      </c>
      <c r="F65"/>
    </row>
    <row r="66" spans="1:6" ht="15" customHeight="1">
      <c r="A66" s="158"/>
      <c r="B66" s="165" t="s">
        <v>167</v>
      </c>
      <c r="C66" s="178"/>
      <c r="D66" s="179"/>
      <c r="E66" s="173">
        <f t="shared" si="0"/>
        <v>0</v>
      </c>
      <c r="F66" s="158"/>
    </row>
    <row r="67" spans="1:6" s="111" customFormat="1" ht="15" customHeight="1">
      <c r="A67" s="15"/>
      <c r="B67" s="170" t="s">
        <v>131</v>
      </c>
      <c r="C67" s="182"/>
      <c r="D67" s="183"/>
      <c r="E67" s="173">
        <f t="shared" si="0"/>
        <v>0</v>
      </c>
      <c r="F67" s="15"/>
    </row>
    <row r="68" spans="1:6" ht="15" customHeight="1">
      <c r="A68" s="83"/>
      <c r="B68" s="220" t="s">
        <v>168</v>
      </c>
      <c r="C68" s="258">
        <v>218000</v>
      </c>
      <c r="D68" s="259"/>
      <c r="E68" s="245">
        <f t="shared" si="0"/>
        <v>218000</v>
      </c>
      <c r="F68" s="83"/>
    </row>
    <row r="69" spans="1:6" ht="15" customHeight="1">
      <c r="A69" s="158"/>
      <c r="B69" s="165" t="s">
        <v>77</v>
      </c>
      <c r="C69" s="178"/>
      <c r="D69" s="179"/>
      <c r="E69" s="169">
        <f t="shared" si="0"/>
        <v>0</v>
      </c>
      <c r="F69" s="158"/>
    </row>
    <row r="70" spans="1:6" ht="15" customHeight="1">
      <c r="A70" s="158"/>
      <c r="B70" s="224" t="s">
        <v>78</v>
      </c>
      <c r="C70" s="252">
        <v>0</v>
      </c>
      <c r="D70" s="253">
        <v>33326</v>
      </c>
      <c r="E70" s="245">
        <f t="shared" si="0"/>
        <v>33326</v>
      </c>
      <c r="F70" s="158"/>
    </row>
    <row r="71" spans="1:6" ht="15" customHeight="1">
      <c r="A71" s="157"/>
      <c r="B71" s="238" t="s">
        <v>79</v>
      </c>
      <c r="C71" s="250">
        <v>25562.697911856914</v>
      </c>
      <c r="D71" s="251">
        <v>0</v>
      </c>
      <c r="E71" s="241">
        <f t="shared" si="0"/>
        <v>25562.697911856914</v>
      </c>
      <c r="F71" s="157"/>
    </row>
    <row r="72" spans="1:6" ht="15" customHeight="1">
      <c r="A72" s="83"/>
      <c r="B72" s="165" t="s">
        <v>72</v>
      </c>
      <c r="C72" s="178"/>
      <c r="D72" s="179"/>
      <c r="E72" s="169">
        <f t="shared" si="0"/>
        <v>0</v>
      </c>
      <c r="F72" s="83"/>
    </row>
    <row r="73" spans="1:6" ht="15" customHeight="1">
      <c r="A73" s="158"/>
      <c r="B73" s="254" t="s">
        <v>169</v>
      </c>
      <c r="C73" s="255">
        <v>102530</v>
      </c>
      <c r="D73" s="256"/>
      <c r="E73" s="257">
        <f t="shared" si="0"/>
        <v>102530</v>
      </c>
      <c r="F73" s="158"/>
    </row>
    <row r="74" spans="1:6" ht="15" customHeight="1">
      <c r="A74" s="157"/>
      <c r="B74" s="165" t="s">
        <v>80</v>
      </c>
      <c r="C74" s="178"/>
      <c r="D74" s="179"/>
      <c r="E74" s="169">
        <f t="shared" si="0"/>
        <v>0</v>
      </c>
      <c r="F74" s="157"/>
    </row>
    <row r="75" spans="1:6" ht="15" customHeight="1">
      <c r="A75"/>
      <c r="B75" s="170" t="s">
        <v>104</v>
      </c>
      <c r="C75" s="182">
        <v>115163</v>
      </c>
      <c r="D75" s="183">
        <v>0</v>
      </c>
      <c r="E75" s="173">
        <f t="shared" si="0"/>
        <v>115163</v>
      </c>
      <c r="F75"/>
    </row>
    <row r="76" spans="1:6" ht="15" customHeight="1">
      <c r="A76"/>
      <c r="B76" s="246" t="s">
        <v>33</v>
      </c>
      <c r="C76" s="280">
        <v>0</v>
      </c>
      <c r="D76" s="281">
        <v>333.62</v>
      </c>
      <c r="E76" s="249">
        <f t="shared" si="0"/>
        <v>333.62</v>
      </c>
      <c r="F76"/>
    </row>
    <row r="77" spans="1:6" ht="15" customHeight="1" thickBot="1">
      <c r="A77"/>
      <c r="B77" s="184" t="s">
        <v>170</v>
      </c>
      <c r="C77" s="178"/>
      <c r="D77" s="179"/>
      <c r="E77" s="185">
        <f t="shared" si="0"/>
        <v>0</v>
      </c>
      <c r="F77"/>
    </row>
    <row r="78" spans="1:6" ht="15" customHeight="1" thickBot="1">
      <c r="A78" s="157"/>
      <c r="B78" s="232" t="s">
        <v>2</v>
      </c>
      <c r="C78" s="213">
        <f>SUM(C15:C77)</f>
        <v>1654771.7212507206</v>
      </c>
      <c r="D78" s="214">
        <f>SUM(D15:D77)</f>
        <v>76091.1832612401</v>
      </c>
      <c r="E78" s="233">
        <f>SUM(E15:E77)</f>
        <v>1730862.904511961</v>
      </c>
      <c r="F78" s="157"/>
    </row>
    <row r="79" spans="1:6" ht="15" customHeight="1" thickBot="1">
      <c r="A79" s="83"/>
      <c r="B79" s="212" t="s">
        <v>52</v>
      </c>
      <c r="C79" s="213" t="s">
        <v>49</v>
      </c>
      <c r="D79" s="214" t="s">
        <v>50</v>
      </c>
      <c r="E79" s="233" t="s">
        <v>2</v>
      </c>
      <c r="F79" s="83"/>
    </row>
    <row r="80" spans="1:6" ht="15" customHeight="1">
      <c r="A80" s="158"/>
      <c r="B80" s="186" t="s">
        <v>40</v>
      </c>
      <c r="C80" s="187"/>
      <c r="D80" s="188"/>
      <c r="E80" s="189">
        <f aca="true" t="shared" si="1" ref="E80:E90">C80+D80</f>
        <v>0</v>
      </c>
      <c r="F80" s="158"/>
    </row>
    <row r="81" spans="1:6" ht="15" customHeight="1">
      <c r="A81" s="157"/>
      <c r="B81" s="170" t="s">
        <v>41</v>
      </c>
      <c r="C81" s="190"/>
      <c r="D81" s="191"/>
      <c r="E81" s="173">
        <f t="shared" si="1"/>
        <v>0</v>
      </c>
      <c r="F81" s="157"/>
    </row>
    <row r="82" spans="1:6" ht="15" customHeight="1">
      <c r="A82" s="157"/>
      <c r="B82" s="220" t="s">
        <v>42</v>
      </c>
      <c r="C82" s="221">
        <v>29069.9</v>
      </c>
      <c r="D82" s="222">
        <v>524.9</v>
      </c>
      <c r="E82" s="244">
        <f t="shared" si="1"/>
        <v>29594.800000000003</v>
      </c>
      <c r="F82" s="157"/>
    </row>
    <row r="83" spans="1:6" ht="15" customHeight="1">
      <c r="A83" s="157"/>
      <c r="B83" s="192" t="s">
        <v>81</v>
      </c>
      <c r="C83" s="193"/>
      <c r="D83" s="194"/>
      <c r="E83" s="195">
        <f t="shared" si="1"/>
        <v>0</v>
      </c>
      <c r="F83" s="157"/>
    </row>
    <row r="84" spans="1:6" ht="15" customHeight="1">
      <c r="A84"/>
      <c r="B84" s="165" t="s">
        <v>43</v>
      </c>
      <c r="C84" s="166"/>
      <c r="D84" s="167"/>
      <c r="E84" s="169">
        <f t="shared" si="1"/>
        <v>0</v>
      </c>
      <c r="F84"/>
    </row>
    <row r="85" spans="1:6" ht="15" customHeight="1">
      <c r="A85"/>
      <c r="B85" s="246" t="s">
        <v>44</v>
      </c>
      <c r="C85" s="247">
        <v>25223.1505441177</v>
      </c>
      <c r="D85" s="248">
        <v>4782.817620588232</v>
      </c>
      <c r="E85" s="249">
        <f t="shared" si="1"/>
        <v>30005.968164705933</v>
      </c>
      <c r="F85"/>
    </row>
    <row r="86" spans="1:6" ht="15" customHeight="1">
      <c r="A86" s="83"/>
      <c r="B86" s="165" t="s">
        <v>82</v>
      </c>
      <c r="C86" s="166">
        <v>18920.354449207378</v>
      </c>
      <c r="D86" s="167">
        <v>523.1810773212552</v>
      </c>
      <c r="E86" s="169">
        <f t="shared" si="1"/>
        <v>19443.535526528634</v>
      </c>
      <c r="F86" s="83"/>
    </row>
    <row r="87" spans="1:6" ht="15" customHeight="1">
      <c r="A87" s="83"/>
      <c r="B87" s="170" t="s">
        <v>83</v>
      </c>
      <c r="C87" s="190"/>
      <c r="D87" s="191"/>
      <c r="E87" s="173">
        <f t="shared" si="1"/>
        <v>0</v>
      </c>
      <c r="F87" s="83"/>
    </row>
    <row r="88" spans="1:8" ht="15" customHeight="1">
      <c r="A88" s="83"/>
      <c r="B88" s="165" t="s">
        <v>84</v>
      </c>
      <c r="C88" s="166"/>
      <c r="D88" s="167"/>
      <c r="E88" s="169">
        <f t="shared" si="1"/>
        <v>0</v>
      </c>
      <c r="F88" s="83"/>
      <c r="H88" s="147"/>
    </row>
    <row r="89" spans="1:6" ht="15" customHeight="1">
      <c r="A89" s="158"/>
      <c r="B89" s="165" t="s">
        <v>85</v>
      </c>
      <c r="C89" s="166"/>
      <c r="D89" s="167"/>
      <c r="E89" s="169">
        <f t="shared" si="1"/>
        <v>0</v>
      </c>
      <c r="F89" s="158"/>
    </row>
    <row r="90" spans="1:8" ht="15" customHeight="1" thickBot="1">
      <c r="A90"/>
      <c r="B90" s="196" t="s">
        <v>86</v>
      </c>
      <c r="C90" s="182"/>
      <c r="D90" s="183"/>
      <c r="E90" s="197">
        <f t="shared" si="1"/>
        <v>0</v>
      </c>
      <c r="F90"/>
      <c r="H90" s="147"/>
    </row>
    <row r="91" spans="1:6" ht="15" customHeight="1" thickBot="1">
      <c r="A91" s="158"/>
      <c r="B91" s="232" t="s">
        <v>2</v>
      </c>
      <c r="C91" s="213">
        <f>SUM(C80:C90)</f>
        <v>73213.40499332508</v>
      </c>
      <c r="D91" s="214">
        <f>SUM(D80:D90)</f>
        <v>5830.898697909487</v>
      </c>
      <c r="E91" s="233">
        <f>SUM(E80:E90)</f>
        <v>79044.30369123457</v>
      </c>
      <c r="F91" s="158"/>
    </row>
    <row r="92" spans="1:6" ht="15" customHeight="1" thickBot="1">
      <c r="A92" s="158" t="s">
        <v>134</v>
      </c>
      <c r="B92" s="212" t="s">
        <v>53</v>
      </c>
      <c r="C92" s="213" t="s">
        <v>49</v>
      </c>
      <c r="D92" s="214" t="s">
        <v>50</v>
      </c>
      <c r="E92" s="233" t="s">
        <v>2</v>
      </c>
      <c r="F92" s="158"/>
    </row>
    <row r="93" spans="1:6" ht="15" customHeight="1">
      <c r="A93" s="83"/>
      <c r="B93" s="198" t="s">
        <v>87</v>
      </c>
      <c r="C93" s="199"/>
      <c r="D93" s="200"/>
      <c r="E93" s="201">
        <f aca="true" t="shared" si="2" ref="E93:E99">C93+D93</f>
        <v>0</v>
      </c>
      <c r="F93" s="83"/>
    </row>
    <row r="94" spans="1:6" ht="14.25">
      <c r="A94" s="83"/>
      <c r="B94" s="224" t="s">
        <v>37</v>
      </c>
      <c r="C94" s="225">
        <v>139656.10238693474</v>
      </c>
      <c r="D94" s="226">
        <v>10424.192839195977</v>
      </c>
      <c r="E94" s="245">
        <f t="shared" si="2"/>
        <v>150080.29522613072</v>
      </c>
      <c r="F94" s="83"/>
    </row>
    <row r="95" spans="1:6" ht="14.25">
      <c r="A95" s="157"/>
      <c r="B95" s="165" t="s">
        <v>88</v>
      </c>
      <c r="C95" s="166"/>
      <c r="D95" s="167"/>
      <c r="E95" s="169">
        <f t="shared" si="2"/>
        <v>0</v>
      </c>
      <c r="F95" s="157"/>
    </row>
    <row r="96" spans="1:6" ht="14.25">
      <c r="A96" s="157"/>
      <c r="B96" s="246" t="s">
        <v>89</v>
      </c>
      <c r="C96" s="247">
        <v>8312.993326177037</v>
      </c>
      <c r="D96" s="248">
        <v>691.1308500000001</v>
      </c>
      <c r="E96" s="249">
        <f t="shared" si="2"/>
        <v>9004.124176177036</v>
      </c>
      <c r="F96" s="157"/>
    </row>
    <row r="97" spans="1:6" ht="14.25">
      <c r="A97" s="158"/>
      <c r="B97" s="170" t="s">
        <v>90</v>
      </c>
      <c r="C97" s="190">
        <v>1083.6</v>
      </c>
      <c r="D97" s="191">
        <v>16.4</v>
      </c>
      <c r="E97" s="173">
        <f t="shared" si="2"/>
        <v>1100</v>
      </c>
      <c r="F97" s="158"/>
    </row>
    <row r="98" spans="1:6" ht="14.25">
      <c r="A98"/>
      <c r="B98" s="238" t="s">
        <v>38</v>
      </c>
      <c r="C98" s="239">
        <v>116478.0654555496</v>
      </c>
      <c r="D98" s="240">
        <v>1646.28469</v>
      </c>
      <c r="E98" s="241">
        <f t="shared" si="2"/>
        <v>118124.3501455496</v>
      </c>
      <c r="F98"/>
    </row>
    <row r="99" spans="1:6" ht="15" thickBot="1">
      <c r="A99"/>
      <c r="B99" s="282" t="s">
        <v>91</v>
      </c>
      <c r="C99" s="250">
        <v>61</v>
      </c>
      <c r="D99" s="251">
        <v>33</v>
      </c>
      <c r="E99" s="283">
        <f t="shared" si="2"/>
        <v>94</v>
      </c>
      <c r="F99"/>
    </row>
    <row r="100" spans="1:6" ht="15" thickBot="1">
      <c r="A100"/>
      <c r="B100" s="232" t="s">
        <v>2</v>
      </c>
      <c r="C100" s="213">
        <f>SUM(C93:C99)</f>
        <v>265591.7611686614</v>
      </c>
      <c r="D100" s="214">
        <f>SUM(D93:D99)</f>
        <v>12811.008379195977</v>
      </c>
      <c r="E100" s="233">
        <f>C100+D100</f>
        <v>278402.7695478574</v>
      </c>
      <c r="F100"/>
    </row>
    <row r="101" spans="1:7" ht="15" thickBot="1">
      <c r="A101" s="161"/>
      <c r="B101" s="212" t="s">
        <v>54</v>
      </c>
      <c r="C101" s="213" t="s">
        <v>49</v>
      </c>
      <c r="D101" s="214" t="s">
        <v>50</v>
      </c>
      <c r="E101" s="233" t="s">
        <v>2</v>
      </c>
      <c r="F101" s="161"/>
      <c r="G101" s="146" t="e">
        <f>+E101/1000</f>
        <v>#VALUE!</v>
      </c>
    </row>
    <row r="102" spans="1:6" ht="14.25">
      <c r="A102" s="161"/>
      <c r="B102" s="186" t="s">
        <v>171</v>
      </c>
      <c r="C102" s="187">
        <v>0</v>
      </c>
      <c r="D102" s="188">
        <v>0</v>
      </c>
      <c r="E102" s="189">
        <f aca="true" t="shared" si="3" ref="E102:E120">C102+D102</f>
        <v>0</v>
      </c>
      <c r="F102" s="161"/>
    </row>
    <row r="103" spans="1:6" ht="14.25">
      <c r="A103" s="161"/>
      <c r="B103" s="186" t="s">
        <v>172</v>
      </c>
      <c r="C103" s="187">
        <v>0</v>
      </c>
      <c r="D103" s="188">
        <v>0</v>
      </c>
      <c r="E103" s="189">
        <f t="shared" si="3"/>
        <v>0</v>
      </c>
      <c r="F103" s="161"/>
    </row>
    <row r="104" spans="1:6" ht="14.25">
      <c r="A104"/>
      <c r="B104" s="186" t="s">
        <v>173</v>
      </c>
      <c r="C104" s="187"/>
      <c r="D104" s="188"/>
      <c r="E104" s="189">
        <f t="shared" si="3"/>
        <v>0</v>
      </c>
      <c r="F104"/>
    </row>
    <row r="105" spans="1:6" ht="14.25">
      <c r="A105"/>
      <c r="B105" s="216" t="s">
        <v>174</v>
      </c>
      <c r="C105" s="217">
        <v>58430</v>
      </c>
      <c r="D105" s="218"/>
      <c r="E105" s="284">
        <f t="shared" si="3"/>
        <v>58430</v>
      </c>
      <c r="F105"/>
    </row>
    <row r="106" spans="1:6" ht="14.25">
      <c r="A106"/>
      <c r="B106" s="165" t="s">
        <v>92</v>
      </c>
      <c r="C106" s="166"/>
      <c r="D106" s="167"/>
      <c r="E106" s="169">
        <f t="shared" si="3"/>
        <v>0</v>
      </c>
      <c r="F106"/>
    </row>
    <row r="107" spans="2:7" ht="14.25">
      <c r="B107" s="165" t="s">
        <v>34</v>
      </c>
      <c r="C107" s="166"/>
      <c r="D107" s="167"/>
      <c r="E107" s="169">
        <f t="shared" si="3"/>
        <v>0</v>
      </c>
      <c r="G107" s="146" t="s">
        <v>112</v>
      </c>
    </row>
    <row r="108" spans="2:8" ht="15" thickBot="1">
      <c r="B108" s="254" t="s">
        <v>175</v>
      </c>
      <c r="C108" s="264">
        <v>1456</v>
      </c>
      <c r="D108" s="265"/>
      <c r="E108" s="266">
        <f t="shared" si="3"/>
        <v>1456</v>
      </c>
      <c r="H108" s="146" t="s">
        <v>135</v>
      </c>
    </row>
    <row r="109" spans="2:9" ht="15" thickBot="1">
      <c r="B109" s="224" t="s">
        <v>93</v>
      </c>
      <c r="C109" s="225">
        <v>111625.67</v>
      </c>
      <c r="D109" s="226">
        <v>44.22</v>
      </c>
      <c r="E109" s="245">
        <f t="shared" si="3"/>
        <v>111669.89</v>
      </c>
      <c r="G109" s="162">
        <v>328631</v>
      </c>
      <c r="H109" s="146">
        <v>2.96</v>
      </c>
      <c r="I109" s="162">
        <f>+G109/H109</f>
        <v>111023.9864864865</v>
      </c>
    </row>
    <row r="110" spans="2:5" ht="14.25">
      <c r="B110" s="246" t="s">
        <v>94</v>
      </c>
      <c r="C110" s="247">
        <v>0</v>
      </c>
      <c r="D110" s="248">
        <v>0</v>
      </c>
      <c r="E110" s="249">
        <f t="shared" si="3"/>
        <v>0</v>
      </c>
    </row>
    <row r="111" spans="2:8" ht="14.25">
      <c r="B111" s="246" t="s">
        <v>95</v>
      </c>
      <c r="C111" s="247">
        <v>0</v>
      </c>
      <c r="D111" s="248">
        <v>465.39141</v>
      </c>
      <c r="E111" s="249">
        <f t="shared" si="3"/>
        <v>465.39141</v>
      </c>
      <c r="H111" s="146">
        <v>113642.75708108905</v>
      </c>
    </row>
    <row r="112" spans="2:8" ht="14.25">
      <c r="B112" s="220" t="s">
        <v>35</v>
      </c>
      <c r="C112" s="221">
        <v>4646.04</v>
      </c>
      <c r="D112" s="222">
        <v>143.89</v>
      </c>
      <c r="E112" s="244">
        <f t="shared" si="3"/>
        <v>4789.93</v>
      </c>
      <c r="H112" s="146">
        <f>+G109/H111</f>
        <v>2.8917901011985085</v>
      </c>
    </row>
    <row r="113" spans="2:5" ht="14.25">
      <c r="B113" s="170" t="s">
        <v>176</v>
      </c>
      <c r="C113" s="190">
        <v>100000</v>
      </c>
      <c r="D113" s="191">
        <v>0</v>
      </c>
      <c r="E113" s="173">
        <f t="shared" si="3"/>
        <v>100000</v>
      </c>
    </row>
    <row r="114" spans="2:5" ht="14.25">
      <c r="B114" s="202" t="s">
        <v>96</v>
      </c>
      <c r="C114" s="203"/>
      <c r="D114" s="204"/>
      <c r="E114" s="205">
        <f t="shared" si="3"/>
        <v>0</v>
      </c>
    </row>
    <row r="115" spans="2:5" ht="14.25">
      <c r="B115" s="202" t="s">
        <v>131</v>
      </c>
      <c r="C115" s="203"/>
      <c r="D115" s="204"/>
      <c r="E115" s="173">
        <f t="shared" si="3"/>
        <v>0</v>
      </c>
    </row>
    <row r="116" spans="2:5" ht="14.25">
      <c r="B116" s="165" t="s">
        <v>36</v>
      </c>
      <c r="C116" s="166"/>
      <c r="D116" s="167"/>
      <c r="E116" s="169">
        <f t="shared" si="3"/>
        <v>0</v>
      </c>
    </row>
    <row r="117" spans="2:5" ht="14.25">
      <c r="B117" s="224" t="s">
        <v>97</v>
      </c>
      <c r="C117" s="225">
        <v>46819.96</v>
      </c>
      <c r="D117" s="226">
        <v>4198.419999999998</v>
      </c>
      <c r="E117" s="245">
        <f t="shared" si="3"/>
        <v>51018.38</v>
      </c>
    </row>
    <row r="118" spans="2:5" ht="14.25">
      <c r="B118" s="285" t="s">
        <v>98</v>
      </c>
      <c r="C118" s="225">
        <v>27140</v>
      </c>
      <c r="D118" s="226">
        <v>0</v>
      </c>
      <c r="E118" s="245">
        <f t="shared" si="3"/>
        <v>27140</v>
      </c>
    </row>
    <row r="119" spans="2:5" ht="15" thickBot="1">
      <c r="B119" s="286" t="s">
        <v>177</v>
      </c>
      <c r="C119" s="225">
        <v>2.1</v>
      </c>
      <c r="D119" s="226">
        <v>0</v>
      </c>
      <c r="E119" s="245">
        <f t="shared" si="3"/>
        <v>2.1</v>
      </c>
    </row>
    <row r="120" spans="2:5" ht="15" thickBot="1">
      <c r="B120" s="232" t="s">
        <v>2</v>
      </c>
      <c r="C120" s="213">
        <f>SUM(C102:C119)</f>
        <v>350119.76999999996</v>
      </c>
      <c r="D120" s="214">
        <f>SUM(D102:D119)</f>
        <v>4851.921409999998</v>
      </c>
      <c r="E120" s="233">
        <f t="shared" si="3"/>
        <v>354971.69140999997</v>
      </c>
    </row>
    <row r="121" spans="2:5" ht="15" thickBot="1">
      <c r="B121" s="287" t="s">
        <v>55</v>
      </c>
      <c r="C121" s="288">
        <f>C13+C78+C91+C100+C120</f>
        <v>2366059.378102362</v>
      </c>
      <c r="D121" s="289">
        <f>D13+D78+D91+D100+D120</f>
        <v>120248.88174834556</v>
      </c>
      <c r="E121" s="290">
        <f>E120+E100+E91+E78+E13</f>
        <v>2486308.2598507083</v>
      </c>
    </row>
    <row r="122" spans="2:5" ht="15" thickBot="1">
      <c r="B122" s="59"/>
      <c r="C122" s="206"/>
      <c r="D122" s="206"/>
      <c r="E122" s="207"/>
    </row>
    <row r="123" spans="2:5" ht="15" thickBot="1">
      <c r="B123" s="291"/>
      <c r="C123" s="208"/>
      <c r="D123" s="292" t="s">
        <v>56</v>
      </c>
      <c r="E123" s="233">
        <v>107149.69696969698</v>
      </c>
    </row>
    <row r="124" spans="2:5" ht="15" thickBot="1">
      <c r="B124" s="82"/>
      <c r="C124" s="208"/>
      <c r="D124" s="208"/>
      <c r="E124" s="207"/>
    </row>
    <row r="125" spans="2:5" ht="15.75" thickBot="1" thickTop="1">
      <c r="B125" s="82"/>
      <c r="C125" s="208"/>
      <c r="D125" s="209" t="s">
        <v>57</v>
      </c>
      <c r="E125" s="210">
        <f>E121+E123</f>
        <v>2593457.956820405</v>
      </c>
    </row>
    <row r="126" spans="2:5" ht="15" thickTop="1">
      <c r="B126" s="59"/>
      <c r="C126" s="206"/>
      <c r="D126" s="206"/>
      <c r="E126" s="207"/>
    </row>
    <row r="127" spans="2:5" ht="14.25">
      <c r="B127" s="59"/>
      <c r="C127" s="206"/>
      <c r="D127" s="206"/>
      <c r="E127" s="207"/>
    </row>
    <row r="128" spans="2:5" ht="14.25">
      <c r="B128" s="59" t="s">
        <v>178</v>
      </c>
      <c r="C128" s="211"/>
      <c r="D128" s="206"/>
      <c r="E128" s="207"/>
    </row>
    <row r="129" spans="2:5" ht="14.25">
      <c r="B129" s="59" t="s">
        <v>179</v>
      </c>
      <c r="C129" s="206"/>
      <c r="D129" s="206"/>
      <c r="E129" s="207"/>
    </row>
    <row r="130" spans="2:5" ht="14.25">
      <c r="B130" s="59"/>
      <c r="C130" s="206"/>
      <c r="D130" s="206"/>
      <c r="E130" s="207"/>
    </row>
  </sheetData>
  <sheetProtection/>
  <printOptions horizontalCentered="1" verticalCentered="1"/>
  <pageMargins left="0" right="0" top="0" bottom="0" header="0" footer="0"/>
  <pageSetup horizontalDpi="600" verticalDpi="600" orientation="portrait" paperSize="9" scale="6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12"/>
  <sheetViews>
    <sheetView view="pageBreakPreview" zoomScale="85" zoomScaleSheetLayoutView="85" zoomScalePageLayoutView="0" workbookViewId="0" topLeftCell="A70">
      <selection activeCell="H25" sqref="H25"/>
    </sheetView>
  </sheetViews>
  <sheetFormatPr defaultColWidth="11.421875" defaultRowHeight="12.75"/>
  <sheetData>
    <row r="3" spans="1:15" ht="20.25">
      <c r="A3" s="125" t="s">
        <v>184</v>
      </c>
      <c r="D3" s="126"/>
      <c r="E3" s="127"/>
      <c r="F3" s="127"/>
      <c r="G3" s="127"/>
      <c r="H3" s="127"/>
      <c r="I3" s="127"/>
      <c r="J3" s="127"/>
      <c r="K3" s="128"/>
      <c r="L3" s="128"/>
      <c r="M3" s="128"/>
      <c r="N3" s="128"/>
      <c r="O3" s="128"/>
    </row>
    <row r="4" ht="12.75">
      <c r="O4" s="15"/>
    </row>
    <row r="5" ht="13.5" thickBot="1">
      <c r="Q5" s="2"/>
    </row>
    <row r="6" spans="2:17" ht="12.75">
      <c r="B6" s="540" t="s">
        <v>47</v>
      </c>
      <c r="C6" s="542" t="s">
        <v>185</v>
      </c>
      <c r="D6" s="545" t="s">
        <v>186</v>
      </c>
      <c r="E6" s="546"/>
      <c r="F6" s="546"/>
      <c r="G6" s="547"/>
      <c r="H6" s="548" t="s">
        <v>10</v>
      </c>
      <c r="I6" s="546"/>
      <c r="J6" s="546"/>
      <c r="K6" s="547"/>
      <c r="L6" s="548" t="s">
        <v>9</v>
      </c>
      <c r="M6" s="546"/>
      <c r="N6" s="546"/>
      <c r="O6" s="546"/>
      <c r="P6" s="549" t="s">
        <v>113</v>
      </c>
      <c r="Q6" s="302"/>
    </row>
    <row r="7" spans="2:18" ht="12.75">
      <c r="B7" s="541"/>
      <c r="C7" s="543"/>
      <c r="D7" s="326" t="s">
        <v>2</v>
      </c>
      <c r="E7" s="327" t="s">
        <v>18</v>
      </c>
      <c r="F7" s="328" t="s">
        <v>114</v>
      </c>
      <c r="G7" s="329" t="s">
        <v>19</v>
      </c>
      <c r="H7" s="330" t="s">
        <v>2</v>
      </c>
      <c r="I7" s="331" t="s">
        <v>18</v>
      </c>
      <c r="J7" s="332" t="s">
        <v>114</v>
      </c>
      <c r="K7" s="331" t="s">
        <v>19</v>
      </c>
      <c r="L7" s="330" t="s">
        <v>2</v>
      </c>
      <c r="M7" s="333" t="s">
        <v>18</v>
      </c>
      <c r="N7" s="332" t="s">
        <v>114</v>
      </c>
      <c r="O7" s="331" t="s">
        <v>19</v>
      </c>
      <c r="P7" s="550"/>
      <c r="Q7" s="303"/>
      <c r="R7" s="2"/>
    </row>
    <row r="8" spans="2:21" ht="13.5" thickBot="1">
      <c r="B8" s="334"/>
      <c r="C8" s="544"/>
      <c r="D8" s="335"/>
      <c r="E8" s="336"/>
      <c r="F8" s="337"/>
      <c r="G8" s="338"/>
      <c r="H8" s="339"/>
      <c r="I8" s="340"/>
      <c r="J8" s="341"/>
      <c r="K8" s="340"/>
      <c r="L8" s="342"/>
      <c r="M8" s="343"/>
      <c r="N8" s="341"/>
      <c r="O8" s="340"/>
      <c r="P8" s="551"/>
      <c r="Q8" s="303"/>
      <c r="R8" s="2"/>
      <c r="S8" s="9" t="s">
        <v>2</v>
      </c>
      <c r="T8" s="59" t="s">
        <v>115</v>
      </c>
      <c r="U8" t="s">
        <v>6</v>
      </c>
    </row>
    <row r="9" spans="2:19" ht="12.75">
      <c r="B9" s="138"/>
      <c r="C9" s="376"/>
      <c r="D9" s="389"/>
      <c r="E9" s="390"/>
      <c r="F9" s="380"/>
      <c r="G9" s="391"/>
      <c r="H9" s="397"/>
      <c r="I9" s="390"/>
      <c r="J9" s="380"/>
      <c r="K9" s="398"/>
      <c r="L9" s="381"/>
      <c r="M9" s="382"/>
      <c r="N9" s="379"/>
      <c r="O9" s="381"/>
      <c r="P9" s="129"/>
      <c r="Q9" s="303"/>
      <c r="R9" s="2"/>
      <c r="S9" s="9"/>
    </row>
    <row r="10" spans="2:22" ht="12.75">
      <c r="B10" s="344">
        <v>1995</v>
      </c>
      <c r="C10" s="345">
        <f>+D10+P10</f>
        <v>295.166629</v>
      </c>
      <c r="D10" s="346">
        <f>E10+F10+G10</f>
        <v>220.87862900000002</v>
      </c>
      <c r="E10" s="347">
        <f aca="true" t="shared" si="0" ref="E10:G25">+I10+M10</f>
        <v>46.06673899999999</v>
      </c>
      <c r="F10" s="348">
        <f t="shared" si="0"/>
        <v>11.41265</v>
      </c>
      <c r="G10" s="392">
        <f t="shared" si="0"/>
        <v>163.39924000000002</v>
      </c>
      <c r="H10" s="399">
        <f>+I10+J10+K10</f>
        <v>154.712999</v>
      </c>
      <c r="I10" s="347">
        <v>38.418108999999994</v>
      </c>
      <c r="J10" s="348">
        <v>11.41265</v>
      </c>
      <c r="K10" s="400">
        <v>104.88224000000001</v>
      </c>
      <c r="L10" s="349">
        <f>+M10+N10+O10</f>
        <v>66.16563000000001</v>
      </c>
      <c r="M10" s="350">
        <v>7.64863</v>
      </c>
      <c r="N10" s="348"/>
      <c r="O10" s="349">
        <v>58.517</v>
      </c>
      <c r="P10" s="351">
        <v>74.288</v>
      </c>
      <c r="Q10" s="304"/>
      <c r="R10">
        <v>1995</v>
      </c>
      <c r="S10" s="305">
        <f>C10</f>
        <v>295.166629</v>
      </c>
      <c r="T10" s="306">
        <f>H10+P10</f>
        <v>229.00099899999998</v>
      </c>
      <c r="U10" s="306">
        <f>L10</f>
        <v>66.16563000000001</v>
      </c>
      <c r="V10" s="306"/>
    </row>
    <row r="11" spans="2:22" ht="12.75">
      <c r="B11" s="138">
        <v>1996</v>
      </c>
      <c r="C11" s="376">
        <f>+D11+P11</f>
        <v>508.847377</v>
      </c>
      <c r="D11" s="377">
        <f>+E11+F11+G11</f>
        <v>372.897377</v>
      </c>
      <c r="E11" s="378">
        <f t="shared" si="0"/>
        <v>163.01889699999998</v>
      </c>
      <c r="F11" s="379">
        <f t="shared" si="0"/>
        <v>16.601</v>
      </c>
      <c r="G11" s="393">
        <f t="shared" si="0"/>
        <v>193.27748000000003</v>
      </c>
      <c r="H11" s="401">
        <f>+I11+J11+K11</f>
        <v>176.976207</v>
      </c>
      <c r="I11" s="378">
        <v>65.26743699999999</v>
      </c>
      <c r="J11" s="379">
        <v>16.601</v>
      </c>
      <c r="K11" s="402">
        <v>95.10777</v>
      </c>
      <c r="L11" s="381">
        <f>+M11+N11+O11</f>
        <v>195.92117000000002</v>
      </c>
      <c r="M11" s="382">
        <v>97.75146000000001</v>
      </c>
      <c r="N11" s="379"/>
      <c r="O11" s="381">
        <v>98.16971000000001</v>
      </c>
      <c r="P11" s="129">
        <v>135.95</v>
      </c>
      <c r="Q11" s="304"/>
      <c r="R11">
        <v>1996</v>
      </c>
      <c r="S11" s="305">
        <f aca="true" t="shared" si="1" ref="S11:S30">C11</f>
        <v>508.847377</v>
      </c>
      <c r="T11" s="306">
        <f aca="true" t="shared" si="2" ref="T11:T30">H11+P11</f>
        <v>312.926207</v>
      </c>
      <c r="U11" s="306">
        <f aca="true" t="shared" si="3" ref="U11:U30">L11</f>
        <v>195.92117000000002</v>
      </c>
      <c r="V11" s="306"/>
    </row>
    <row r="12" spans="2:22" ht="12.75">
      <c r="B12" s="344">
        <v>1997</v>
      </c>
      <c r="C12" s="345">
        <f aca="true" t="shared" si="4" ref="C12:C19">+D12+P12</f>
        <v>594.183881</v>
      </c>
      <c r="D12" s="346">
        <f aca="true" t="shared" si="5" ref="D12:D26">+E12+F12+G12</f>
        <v>547.625881</v>
      </c>
      <c r="E12" s="347">
        <f t="shared" si="0"/>
        <v>343.444131</v>
      </c>
      <c r="F12" s="348">
        <f t="shared" si="0"/>
        <v>32.72078</v>
      </c>
      <c r="G12" s="392">
        <f t="shared" si="0"/>
        <v>171.46097</v>
      </c>
      <c r="H12" s="399">
        <f aca="true" t="shared" si="6" ref="H12:H26">+I12+J12+K12</f>
        <v>207.889966</v>
      </c>
      <c r="I12" s="347">
        <v>103.237176</v>
      </c>
      <c r="J12" s="348">
        <v>32.72078</v>
      </c>
      <c r="K12" s="400">
        <v>71.93200999999999</v>
      </c>
      <c r="L12" s="349">
        <f aca="true" t="shared" si="7" ref="L12:L26">+M12+N12+O12</f>
        <v>339.73591500000003</v>
      </c>
      <c r="M12" s="350">
        <v>240.20695500000002</v>
      </c>
      <c r="N12" s="348"/>
      <c r="O12" s="349">
        <v>99.52896000000001</v>
      </c>
      <c r="P12" s="351">
        <v>46.558</v>
      </c>
      <c r="Q12" s="307"/>
      <c r="R12">
        <v>1997</v>
      </c>
      <c r="S12" s="305">
        <f t="shared" si="1"/>
        <v>594.183881</v>
      </c>
      <c r="T12" s="306">
        <f t="shared" si="2"/>
        <v>254.44796599999998</v>
      </c>
      <c r="U12" s="306">
        <f t="shared" si="3"/>
        <v>339.73591500000003</v>
      </c>
      <c r="V12" s="306"/>
    </row>
    <row r="13" spans="2:22" ht="12.75">
      <c r="B13" s="138">
        <v>1998</v>
      </c>
      <c r="C13" s="376">
        <f t="shared" si="4"/>
        <v>612.999431</v>
      </c>
      <c r="D13" s="377">
        <f t="shared" si="5"/>
        <v>561.511431</v>
      </c>
      <c r="E13" s="378">
        <f t="shared" si="0"/>
        <v>365.363241</v>
      </c>
      <c r="F13" s="379">
        <f t="shared" si="0"/>
        <v>59.643269999999994</v>
      </c>
      <c r="G13" s="393">
        <f t="shared" si="0"/>
        <v>136.50492</v>
      </c>
      <c r="H13" s="401">
        <f t="shared" si="6"/>
        <v>202.79134299999998</v>
      </c>
      <c r="I13" s="378">
        <v>114.539113</v>
      </c>
      <c r="J13" s="379">
        <v>46.155269999999994</v>
      </c>
      <c r="K13" s="402">
        <v>42.096959999999996</v>
      </c>
      <c r="L13" s="381">
        <f t="shared" si="7"/>
        <v>358.72008800000003</v>
      </c>
      <c r="M13" s="382">
        <v>250.824128</v>
      </c>
      <c r="N13" s="379">
        <v>13.488</v>
      </c>
      <c r="O13" s="381">
        <v>94.40796</v>
      </c>
      <c r="P13" s="129">
        <v>51.488</v>
      </c>
      <c r="Q13" s="307"/>
      <c r="R13">
        <v>1998</v>
      </c>
      <c r="S13" s="305">
        <f t="shared" si="1"/>
        <v>612.999431</v>
      </c>
      <c r="T13" s="306">
        <f t="shared" si="2"/>
        <v>254.27934299999998</v>
      </c>
      <c r="U13" s="306">
        <f t="shared" si="3"/>
        <v>358.72008800000003</v>
      </c>
      <c r="V13" s="306"/>
    </row>
    <row r="14" spans="2:22" ht="12.75">
      <c r="B14" s="344">
        <v>1999</v>
      </c>
      <c r="C14" s="345">
        <f t="shared" si="4"/>
        <v>764.1792280118343</v>
      </c>
      <c r="D14" s="346">
        <f t="shared" si="5"/>
        <v>709.5392280118343</v>
      </c>
      <c r="E14" s="347">
        <f t="shared" si="0"/>
        <v>417.232328</v>
      </c>
      <c r="F14" s="348">
        <f t="shared" si="0"/>
        <v>170.80662</v>
      </c>
      <c r="G14" s="392">
        <f t="shared" si="0"/>
        <v>121.50028001183432</v>
      </c>
      <c r="H14" s="399">
        <f t="shared" si="6"/>
        <v>201.72455901183432</v>
      </c>
      <c r="I14" s="347">
        <v>136.331909</v>
      </c>
      <c r="J14" s="348">
        <v>31.3179</v>
      </c>
      <c r="K14" s="400">
        <v>34.07475001183432</v>
      </c>
      <c r="L14" s="349">
        <f t="shared" si="7"/>
        <v>507.814669</v>
      </c>
      <c r="M14" s="350">
        <v>280.900419</v>
      </c>
      <c r="N14" s="348">
        <v>139.48872</v>
      </c>
      <c r="O14" s="349">
        <v>87.42553</v>
      </c>
      <c r="P14" s="351">
        <v>54.64</v>
      </c>
      <c r="Q14" s="307"/>
      <c r="R14">
        <v>1999</v>
      </c>
      <c r="S14" s="305">
        <f t="shared" si="1"/>
        <v>764.1792280118343</v>
      </c>
      <c r="T14" s="306">
        <f t="shared" si="2"/>
        <v>256.36455901183433</v>
      </c>
      <c r="U14" s="306">
        <f t="shared" si="3"/>
        <v>507.814669</v>
      </c>
      <c r="V14" s="306"/>
    </row>
    <row r="15" spans="2:22" ht="12.75">
      <c r="B15" s="138">
        <v>2000</v>
      </c>
      <c r="C15" s="376">
        <f t="shared" si="4"/>
        <v>659.2139999999999</v>
      </c>
      <c r="D15" s="377">
        <f t="shared" si="5"/>
        <v>605.803</v>
      </c>
      <c r="E15" s="378">
        <f t="shared" si="0"/>
        <v>337.658</v>
      </c>
      <c r="F15" s="379">
        <f t="shared" si="0"/>
        <v>128.939</v>
      </c>
      <c r="G15" s="393">
        <f t="shared" si="0"/>
        <v>139.206</v>
      </c>
      <c r="H15" s="401">
        <f t="shared" si="6"/>
        <v>165.994</v>
      </c>
      <c r="I15" s="378">
        <v>123.216</v>
      </c>
      <c r="J15" s="379">
        <v>26.69</v>
      </c>
      <c r="K15" s="402">
        <v>16.088</v>
      </c>
      <c r="L15" s="381">
        <f t="shared" si="7"/>
        <v>439.809</v>
      </c>
      <c r="M15" s="382">
        <v>214.442</v>
      </c>
      <c r="N15" s="383">
        <v>102.249</v>
      </c>
      <c r="O15" s="381">
        <v>123.118</v>
      </c>
      <c r="P15" s="129">
        <v>53.411</v>
      </c>
      <c r="Q15" s="307"/>
      <c r="R15">
        <v>2000</v>
      </c>
      <c r="S15" s="305">
        <f t="shared" si="1"/>
        <v>659.2139999999999</v>
      </c>
      <c r="T15" s="306">
        <f t="shared" si="2"/>
        <v>219.405</v>
      </c>
      <c r="U15" s="306">
        <f t="shared" si="3"/>
        <v>439.809</v>
      </c>
      <c r="V15" s="306"/>
    </row>
    <row r="16" spans="2:22" ht="12.75">
      <c r="B16" s="344" t="s">
        <v>116</v>
      </c>
      <c r="C16" s="345">
        <f t="shared" si="4"/>
        <v>351.06397000000004</v>
      </c>
      <c r="D16" s="346">
        <f t="shared" si="5"/>
        <v>305.89697</v>
      </c>
      <c r="E16" s="347">
        <f t="shared" si="0"/>
        <v>109.77217999999999</v>
      </c>
      <c r="F16" s="348">
        <f t="shared" si="0"/>
        <v>61.743</v>
      </c>
      <c r="G16" s="392">
        <f t="shared" si="0"/>
        <v>134.38179</v>
      </c>
      <c r="H16" s="399">
        <f t="shared" si="6"/>
        <v>95.05868</v>
      </c>
      <c r="I16" s="347">
        <v>76.27708</v>
      </c>
      <c r="J16" s="348">
        <v>3.116</v>
      </c>
      <c r="K16" s="400">
        <v>15.6656</v>
      </c>
      <c r="L16" s="349">
        <f t="shared" si="7"/>
        <v>210.83829</v>
      </c>
      <c r="M16" s="350">
        <v>33.4951</v>
      </c>
      <c r="N16" s="384">
        <v>58.627</v>
      </c>
      <c r="O16" s="349">
        <v>118.71619</v>
      </c>
      <c r="P16" s="351">
        <v>45.167</v>
      </c>
      <c r="Q16" s="307"/>
      <c r="R16">
        <v>2001</v>
      </c>
      <c r="S16" s="305">
        <f t="shared" si="1"/>
        <v>351.06397000000004</v>
      </c>
      <c r="T16" s="306">
        <f t="shared" si="2"/>
        <v>140.22568</v>
      </c>
      <c r="U16" s="306">
        <f t="shared" si="3"/>
        <v>210.83829</v>
      </c>
      <c r="V16" s="306"/>
    </row>
    <row r="17" spans="2:22" ht="12.75">
      <c r="B17" s="138">
        <v>2002</v>
      </c>
      <c r="C17" s="376">
        <f t="shared" si="4"/>
        <v>259.529</v>
      </c>
      <c r="D17" s="377">
        <f t="shared" si="5"/>
        <v>242.199</v>
      </c>
      <c r="E17" s="378">
        <f t="shared" si="0"/>
        <v>107.84</v>
      </c>
      <c r="F17" s="379">
        <f t="shared" si="0"/>
        <v>37.657000000000004</v>
      </c>
      <c r="G17" s="393">
        <f t="shared" si="0"/>
        <v>96.702</v>
      </c>
      <c r="H17" s="401">
        <f t="shared" si="6"/>
        <v>109.856</v>
      </c>
      <c r="I17" s="378">
        <v>77.798</v>
      </c>
      <c r="J17" s="379">
        <v>0.377</v>
      </c>
      <c r="K17" s="402">
        <v>31.681</v>
      </c>
      <c r="L17" s="381">
        <f t="shared" si="7"/>
        <v>132.34300000000002</v>
      </c>
      <c r="M17" s="382">
        <v>30.042</v>
      </c>
      <c r="N17" s="383">
        <v>37.28</v>
      </c>
      <c r="O17" s="381">
        <v>65.021</v>
      </c>
      <c r="P17" s="129">
        <v>17.33</v>
      </c>
      <c r="Q17" s="83"/>
      <c r="R17">
        <v>2002</v>
      </c>
      <c r="S17" s="305">
        <f t="shared" si="1"/>
        <v>259.529</v>
      </c>
      <c r="T17" s="306">
        <f t="shared" si="2"/>
        <v>127.18599999999999</v>
      </c>
      <c r="U17" s="306">
        <f t="shared" si="3"/>
        <v>132.34300000000002</v>
      </c>
      <c r="V17" s="306"/>
    </row>
    <row r="18" spans="2:22" ht="12.75">
      <c r="B18" s="344">
        <v>2003</v>
      </c>
      <c r="C18" s="345">
        <f>+D18+P18</f>
        <v>235.385</v>
      </c>
      <c r="D18" s="346">
        <f>+E18+F18+G18</f>
        <v>191.957</v>
      </c>
      <c r="E18" s="347">
        <f>+I18+M18</f>
        <v>87.165</v>
      </c>
      <c r="F18" s="348">
        <f>+J18+N18</f>
        <v>12.826</v>
      </c>
      <c r="G18" s="392">
        <f>+K18+O18</f>
        <v>91.966</v>
      </c>
      <c r="H18" s="399">
        <f>+I18+J18+K18</f>
        <v>110.832</v>
      </c>
      <c r="I18" s="347">
        <v>67.105</v>
      </c>
      <c r="J18" s="348"/>
      <c r="K18" s="400">
        <v>43.727</v>
      </c>
      <c r="L18" s="349">
        <f>+M18+N18+O18</f>
        <v>81.125</v>
      </c>
      <c r="M18" s="350">
        <v>20.06</v>
      </c>
      <c r="N18" s="384">
        <v>12.826</v>
      </c>
      <c r="O18" s="349">
        <v>48.239</v>
      </c>
      <c r="P18" s="351">
        <v>43.428</v>
      </c>
      <c r="R18">
        <v>2003</v>
      </c>
      <c r="S18" s="305">
        <f t="shared" si="1"/>
        <v>235.385</v>
      </c>
      <c r="T18" s="306">
        <f t="shared" si="2"/>
        <v>154.26</v>
      </c>
      <c r="U18" s="306">
        <f t="shared" si="3"/>
        <v>81.125</v>
      </c>
      <c r="V18" s="306"/>
    </row>
    <row r="19" spans="2:22" ht="12.75">
      <c r="B19" s="130">
        <v>2004</v>
      </c>
      <c r="C19" s="131">
        <f t="shared" si="4"/>
        <v>323.773</v>
      </c>
      <c r="D19" s="132">
        <f t="shared" si="5"/>
        <v>284.69500000000005</v>
      </c>
      <c r="E19" s="133">
        <f t="shared" si="0"/>
        <v>159.566</v>
      </c>
      <c r="F19" s="134">
        <f t="shared" si="0"/>
        <v>24.366</v>
      </c>
      <c r="G19" s="394">
        <f t="shared" si="0"/>
        <v>100.763</v>
      </c>
      <c r="H19" s="403">
        <f t="shared" si="6"/>
        <v>116.143</v>
      </c>
      <c r="I19" s="133">
        <v>67.001</v>
      </c>
      <c r="J19" s="134"/>
      <c r="K19" s="404">
        <v>49.142</v>
      </c>
      <c r="L19" s="135">
        <f t="shared" si="7"/>
        <v>168.552</v>
      </c>
      <c r="M19" s="133">
        <v>92.565</v>
      </c>
      <c r="N19" s="136">
        <v>24.366</v>
      </c>
      <c r="O19" s="135">
        <v>51.621</v>
      </c>
      <c r="P19" s="129">
        <v>39.078</v>
      </c>
      <c r="R19">
        <v>2004</v>
      </c>
      <c r="S19" s="305">
        <f t="shared" si="1"/>
        <v>323.773</v>
      </c>
      <c r="T19" s="306">
        <f t="shared" si="2"/>
        <v>155.221</v>
      </c>
      <c r="U19" s="306">
        <f t="shared" si="3"/>
        <v>168.552</v>
      </c>
      <c r="V19" s="306"/>
    </row>
    <row r="20" spans="2:22" ht="12.75">
      <c r="B20" s="358">
        <v>2005</v>
      </c>
      <c r="C20" s="352">
        <f>+D20+P20</f>
        <v>393.73589000000004</v>
      </c>
      <c r="D20" s="353">
        <f t="shared" si="5"/>
        <v>348.49189</v>
      </c>
      <c r="E20" s="354">
        <f t="shared" si="0"/>
        <v>193.49135</v>
      </c>
      <c r="F20" s="355">
        <f t="shared" si="0"/>
        <v>20.6339</v>
      </c>
      <c r="G20" s="395">
        <f t="shared" si="0"/>
        <v>134.36664</v>
      </c>
      <c r="H20" s="405">
        <f t="shared" si="6"/>
        <v>117.43027</v>
      </c>
      <c r="I20" s="354">
        <v>53.766709999999996</v>
      </c>
      <c r="J20" s="355"/>
      <c r="K20" s="406">
        <v>63.66356</v>
      </c>
      <c r="L20" s="356">
        <f t="shared" si="7"/>
        <v>231.06162000000003</v>
      </c>
      <c r="M20" s="354">
        <v>139.72464000000002</v>
      </c>
      <c r="N20" s="357">
        <v>20.6339</v>
      </c>
      <c r="O20" s="356">
        <v>70.70308</v>
      </c>
      <c r="P20" s="351">
        <v>45.244</v>
      </c>
      <c r="R20">
        <v>2005</v>
      </c>
      <c r="S20" s="305">
        <f t="shared" si="1"/>
        <v>393.73589000000004</v>
      </c>
      <c r="T20" s="306">
        <f t="shared" si="2"/>
        <v>162.67426999999998</v>
      </c>
      <c r="U20" s="306">
        <f t="shared" si="3"/>
        <v>231.06162000000003</v>
      </c>
      <c r="V20" s="306"/>
    </row>
    <row r="21" spans="2:22" ht="12.75">
      <c r="B21" s="130">
        <v>2006</v>
      </c>
      <c r="C21" s="131">
        <f>+D21+P21</f>
        <v>480.15700000000004</v>
      </c>
      <c r="D21" s="132">
        <f t="shared" si="5"/>
        <v>446.204</v>
      </c>
      <c r="E21" s="133">
        <f t="shared" si="0"/>
        <v>289.575</v>
      </c>
      <c r="F21" s="134">
        <f t="shared" si="0"/>
        <v>16.543</v>
      </c>
      <c r="G21" s="394">
        <f t="shared" si="0"/>
        <v>140.086</v>
      </c>
      <c r="H21" s="403">
        <f t="shared" si="6"/>
        <v>95.745</v>
      </c>
      <c r="I21" s="133">
        <v>29.198</v>
      </c>
      <c r="J21" s="134"/>
      <c r="K21" s="404">
        <v>66.547</v>
      </c>
      <c r="L21" s="135">
        <f t="shared" si="7"/>
        <v>350.459</v>
      </c>
      <c r="M21" s="133">
        <v>260.377</v>
      </c>
      <c r="N21" s="136">
        <v>16.543</v>
      </c>
      <c r="O21" s="135">
        <v>73.539</v>
      </c>
      <c r="P21" s="129">
        <v>33.953</v>
      </c>
      <c r="R21" s="308">
        <v>2006</v>
      </c>
      <c r="S21" s="305">
        <f t="shared" si="1"/>
        <v>480.15700000000004</v>
      </c>
      <c r="T21" s="306">
        <f t="shared" si="2"/>
        <v>129.698</v>
      </c>
      <c r="U21" s="306">
        <f t="shared" si="3"/>
        <v>350.459</v>
      </c>
      <c r="V21" s="306"/>
    </row>
    <row r="22" spans="2:22" ht="12.75">
      <c r="B22" s="358">
        <v>2007</v>
      </c>
      <c r="C22" s="352">
        <f>+D22+P22</f>
        <v>629.00013</v>
      </c>
      <c r="D22" s="353">
        <f t="shared" si="5"/>
        <v>539.07313</v>
      </c>
      <c r="E22" s="354">
        <f t="shared" si="0"/>
        <v>318.0303</v>
      </c>
      <c r="F22" s="355">
        <f t="shared" si="0"/>
        <v>69.63589999999999</v>
      </c>
      <c r="G22" s="395">
        <f t="shared" si="0"/>
        <v>151.40693</v>
      </c>
      <c r="H22" s="405">
        <f t="shared" si="6"/>
        <v>139.72556</v>
      </c>
      <c r="I22" s="354">
        <v>73.49929999999999</v>
      </c>
      <c r="J22" s="355"/>
      <c r="K22" s="406">
        <v>66.22626000000001</v>
      </c>
      <c r="L22" s="356">
        <f t="shared" si="7"/>
        <v>399.34757</v>
      </c>
      <c r="M22" s="354">
        <v>244.531</v>
      </c>
      <c r="N22" s="357">
        <v>69.63589999999999</v>
      </c>
      <c r="O22" s="356">
        <v>85.18066999999999</v>
      </c>
      <c r="P22" s="351">
        <v>89.927</v>
      </c>
      <c r="R22" s="308">
        <v>2007</v>
      </c>
      <c r="S22" s="305">
        <f t="shared" si="1"/>
        <v>629.00013</v>
      </c>
      <c r="T22" s="306">
        <f t="shared" si="2"/>
        <v>229.65256</v>
      </c>
      <c r="U22" s="306">
        <f t="shared" si="3"/>
        <v>399.34757</v>
      </c>
      <c r="V22" s="306"/>
    </row>
    <row r="23" spans="2:22" ht="12.75">
      <c r="B23" s="130">
        <v>2008</v>
      </c>
      <c r="C23" s="131">
        <f aca="true" t="shared" si="8" ref="C23:C31">D23+P23</f>
        <v>862.007</v>
      </c>
      <c r="D23" s="132">
        <f t="shared" si="5"/>
        <v>762.52</v>
      </c>
      <c r="E23" s="133">
        <f t="shared" si="0"/>
        <v>483.51</v>
      </c>
      <c r="F23" s="134">
        <f t="shared" si="0"/>
        <v>43.1</v>
      </c>
      <c r="G23" s="394">
        <f t="shared" si="0"/>
        <v>235.91</v>
      </c>
      <c r="H23" s="403">
        <f t="shared" si="6"/>
        <v>128.88</v>
      </c>
      <c r="I23" s="133">
        <v>26.5</v>
      </c>
      <c r="J23" s="134"/>
      <c r="K23" s="404">
        <v>102.38</v>
      </c>
      <c r="L23" s="135">
        <f t="shared" si="7"/>
        <v>633.64</v>
      </c>
      <c r="M23" s="133">
        <v>457.01</v>
      </c>
      <c r="N23" s="136">
        <v>43.1</v>
      </c>
      <c r="O23" s="135">
        <v>133.53</v>
      </c>
      <c r="P23" s="129">
        <v>99.487</v>
      </c>
      <c r="R23" s="308">
        <v>2008</v>
      </c>
      <c r="S23" s="305">
        <f t="shared" si="1"/>
        <v>862.007</v>
      </c>
      <c r="T23" s="306">
        <f t="shared" si="2"/>
        <v>228.367</v>
      </c>
      <c r="U23" s="306">
        <f t="shared" si="3"/>
        <v>633.64</v>
      </c>
      <c r="V23" s="306"/>
    </row>
    <row r="24" spans="2:22" ht="12.75">
      <c r="B24" s="359">
        <v>2009</v>
      </c>
      <c r="C24" s="352">
        <f t="shared" si="8"/>
        <v>1176.8417200000001</v>
      </c>
      <c r="D24" s="353">
        <f t="shared" si="5"/>
        <v>992.11972</v>
      </c>
      <c r="E24" s="354">
        <f t="shared" si="0"/>
        <v>448.38329999999996</v>
      </c>
      <c r="F24" s="355">
        <f t="shared" si="0"/>
        <v>254.363</v>
      </c>
      <c r="G24" s="395">
        <f t="shared" si="0"/>
        <v>289.37342</v>
      </c>
      <c r="H24" s="405">
        <f t="shared" si="6"/>
        <v>250.289</v>
      </c>
      <c r="I24" s="360">
        <v>88.849</v>
      </c>
      <c r="J24" s="361"/>
      <c r="K24" s="407">
        <v>161.44</v>
      </c>
      <c r="L24" s="356">
        <f t="shared" si="7"/>
        <v>741.8307199999999</v>
      </c>
      <c r="M24" s="360">
        <v>359.5343</v>
      </c>
      <c r="N24" s="362">
        <v>254.363</v>
      </c>
      <c r="O24" s="363">
        <v>127.93342</v>
      </c>
      <c r="P24" s="351">
        <v>184.722</v>
      </c>
      <c r="R24" s="308">
        <v>2009</v>
      </c>
      <c r="S24" s="305">
        <f t="shared" si="1"/>
        <v>1176.8417200000001</v>
      </c>
      <c r="T24" s="306">
        <f t="shared" si="2"/>
        <v>435.01099999999997</v>
      </c>
      <c r="U24" s="306">
        <f t="shared" si="3"/>
        <v>741.8307199999999</v>
      </c>
      <c r="V24" s="306"/>
    </row>
    <row r="25" spans="2:22" ht="12.75">
      <c r="B25" s="130">
        <v>2010</v>
      </c>
      <c r="C25" s="131">
        <f t="shared" si="8"/>
        <v>1367.7377822261485</v>
      </c>
      <c r="D25" s="132">
        <f t="shared" si="5"/>
        <v>1144.3617822261485</v>
      </c>
      <c r="E25" s="133">
        <f t="shared" si="0"/>
        <v>558.6333822261485</v>
      </c>
      <c r="F25" s="134">
        <f t="shared" si="0"/>
        <v>332.5572</v>
      </c>
      <c r="G25" s="394">
        <f t="shared" si="0"/>
        <v>253.1712</v>
      </c>
      <c r="H25" s="403">
        <f t="shared" si="6"/>
        <v>165.6105822261484</v>
      </c>
      <c r="I25" s="133">
        <v>25.11388222614841</v>
      </c>
      <c r="J25" s="134"/>
      <c r="K25" s="404">
        <v>140.4967</v>
      </c>
      <c r="L25" s="135">
        <f t="shared" si="7"/>
        <v>978.7512</v>
      </c>
      <c r="M25" s="133">
        <v>533.5195</v>
      </c>
      <c r="N25" s="136">
        <v>332.5572</v>
      </c>
      <c r="O25" s="135">
        <v>112.6745</v>
      </c>
      <c r="P25" s="129">
        <v>223.376</v>
      </c>
      <c r="R25" s="308">
        <v>2010</v>
      </c>
      <c r="S25" s="305">
        <f t="shared" si="1"/>
        <v>1367.7377822261485</v>
      </c>
      <c r="T25" s="306">
        <f t="shared" si="2"/>
        <v>388.9865822261484</v>
      </c>
      <c r="U25" s="306">
        <f t="shared" si="3"/>
        <v>978.7512</v>
      </c>
      <c r="V25" s="306"/>
    </row>
    <row r="26" spans="1:24" ht="12.75">
      <c r="A26" s="137"/>
      <c r="B26" s="359">
        <v>2011</v>
      </c>
      <c r="C26" s="352">
        <f t="shared" si="8"/>
        <v>1880</v>
      </c>
      <c r="D26" s="353">
        <f t="shared" si="5"/>
        <v>1748.7</v>
      </c>
      <c r="E26" s="354">
        <f aca="true" t="shared" si="9" ref="E26:G29">+I26+M26</f>
        <v>1240.8</v>
      </c>
      <c r="F26" s="355">
        <f t="shared" si="9"/>
        <v>278.5</v>
      </c>
      <c r="G26" s="395">
        <f t="shared" si="9"/>
        <v>229.4</v>
      </c>
      <c r="H26" s="405">
        <f t="shared" si="6"/>
        <v>107</v>
      </c>
      <c r="I26" s="360">
        <v>28.6</v>
      </c>
      <c r="J26" s="361"/>
      <c r="K26" s="407">
        <v>78.4</v>
      </c>
      <c r="L26" s="356">
        <f t="shared" si="7"/>
        <v>1641.7</v>
      </c>
      <c r="M26" s="360">
        <v>1212.2</v>
      </c>
      <c r="N26" s="362">
        <v>278.5</v>
      </c>
      <c r="O26" s="363">
        <v>151</v>
      </c>
      <c r="P26" s="351">
        <v>131.3</v>
      </c>
      <c r="Q26" s="137"/>
      <c r="R26" s="308">
        <v>2011</v>
      </c>
      <c r="S26" s="305">
        <f t="shared" si="1"/>
        <v>1880</v>
      </c>
      <c r="T26" s="306">
        <f t="shared" si="2"/>
        <v>238.3</v>
      </c>
      <c r="U26" s="306">
        <f t="shared" si="3"/>
        <v>1641.7</v>
      </c>
      <c r="V26" s="309"/>
      <c r="W26" s="137"/>
      <c r="X26" s="137"/>
    </row>
    <row r="27" spans="1:24" ht="12.75">
      <c r="A27" s="137"/>
      <c r="B27" s="130">
        <v>2012</v>
      </c>
      <c r="C27" s="131">
        <f t="shared" si="8"/>
        <v>2738.925069751822</v>
      </c>
      <c r="D27" s="132">
        <f>+E27+F27+G27</f>
        <v>2589.04386045</v>
      </c>
      <c r="E27" s="133">
        <f t="shared" si="9"/>
        <v>1781.40966045</v>
      </c>
      <c r="F27" s="134">
        <f t="shared" si="9"/>
        <v>470.27</v>
      </c>
      <c r="G27" s="394">
        <f t="shared" si="9"/>
        <v>337.36420000000004</v>
      </c>
      <c r="H27" s="403">
        <f>+I27+J27+K27</f>
        <v>121.623</v>
      </c>
      <c r="I27" s="133">
        <v>35.28</v>
      </c>
      <c r="J27" s="134"/>
      <c r="K27" s="404">
        <v>86.343</v>
      </c>
      <c r="L27" s="135">
        <f>+M27+N27+O27</f>
        <v>2467.42086045</v>
      </c>
      <c r="M27" s="133">
        <v>1746.12966045</v>
      </c>
      <c r="N27" s="136">
        <v>470.27</v>
      </c>
      <c r="O27" s="135">
        <v>251.02120000000002</v>
      </c>
      <c r="P27" s="129">
        <v>149.8812093018218</v>
      </c>
      <c r="Q27" s="137"/>
      <c r="R27" s="310">
        <v>2012</v>
      </c>
      <c r="S27" s="305">
        <f t="shared" si="1"/>
        <v>2738.925069751822</v>
      </c>
      <c r="T27" s="306">
        <f t="shared" si="2"/>
        <v>271.5042093018218</v>
      </c>
      <c r="U27" s="306">
        <f t="shared" si="3"/>
        <v>2467.42086045</v>
      </c>
      <c r="V27" s="309"/>
      <c r="W27" s="137"/>
      <c r="X27" s="137"/>
    </row>
    <row r="28" spans="1:24" ht="12.75">
      <c r="A28" s="137"/>
      <c r="B28" s="359">
        <v>2013</v>
      </c>
      <c r="C28" s="352">
        <f t="shared" si="8"/>
        <v>2589.028931898877</v>
      </c>
      <c r="D28" s="353">
        <f>+E28+F28+G28</f>
        <v>2439.6153999999997</v>
      </c>
      <c r="E28" s="354">
        <f t="shared" si="9"/>
        <v>1829.8335</v>
      </c>
      <c r="F28" s="355">
        <f t="shared" si="9"/>
        <v>188.4134</v>
      </c>
      <c r="G28" s="395">
        <f t="shared" si="9"/>
        <v>421.36850000000004</v>
      </c>
      <c r="H28" s="405">
        <f>+I28+J28+K28</f>
        <v>209.3229</v>
      </c>
      <c r="I28" s="360">
        <v>65.2148</v>
      </c>
      <c r="J28" s="361"/>
      <c r="K28" s="407">
        <v>144.1081</v>
      </c>
      <c r="L28" s="356">
        <f>+M28+N28+O28</f>
        <v>2230.2925</v>
      </c>
      <c r="M28" s="360">
        <v>1764.6187</v>
      </c>
      <c r="N28" s="362">
        <v>188.4134</v>
      </c>
      <c r="O28" s="363">
        <v>277.2604</v>
      </c>
      <c r="P28" s="351">
        <v>149.41353189887735</v>
      </c>
      <c r="Q28" s="137"/>
      <c r="R28" s="310">
        <v>2013</v>
      </c>
      <c r="S28" s="305">
        <f t="shared" si="1"/>
        <v>2589.028931898877</v>
      </c>
      <c r="T28" s="306">
        <f t="shared" si="2"/>
        <v>358.73643189887736</v>
      </c>
      <c r="U28" s="306">
        <f t="shared" si="3"/>
        <v>2230.2925</v>
      </c>
      <c r="V28" s="309"/>
      <c r="W28" s="137"/>
      <c r="X28" s="137"/>
    </row>
    <row r="29" spans="1:24" ht="12.75">
      <c r="A29" s="137"/>
      <c r="B29" s="138">
        <v>2014</v>
      </c>
      <c r="C29" s="131">
        <f t="shared" si="8"/>
        <v>2777.636586575271</v>
      </c>
      <c r="D29" s="132">
        <f>+E29+F29+G29</f>
        <v>2666.6126000887843</v>
      </c>
      <c r="E29" s="133">
        <f t="shared" si="9"/>
        <v>2021.3049047048166</v>
      </c>
      <c r="F29" s="134">
        <f t="shared" si="9"/>
        <v>244.01244188</v>
      </c>
      <c r="G29" s="394">
        <f t="shared" si="9"/>
        <v>401.2952535039676</v>
      </c>
      <c r="H29" s="403">
        <f>+I29+J29+K29</f>
        <v>178.3314935039677</v>
      </c>
      <c r="I29" s="133">
        <v>62.09052</v>
      </c>
      <c r="J29" s="134"/>
      <c r="K29" s="404">
        <v>116.24097350396768</v>
      </c>
      <c r="L29" s="135">
        <f>+M29+N29+O29</f>
        <v>2488.2811065848164</v>
      </c>
      <c r="M29" s="133">
        <v>1959.2143847048167</v>
      </c>
      <c r="N29" s="136">
        <v>244.01244188</v>
      </c>
      <c r="O29" s="135">
        <v>285.05427999999995</v>
      </c>
      <c r="P29" s="129">
        <v>111.02398648648649</v>
      </c>
      <c r="Q29" s="137"/>
      <c r="R29" s="311">
        <v>2014</v>
      </c>
      <c r="S29" s="305">
        <f t="shared" si="1"/>
        <v>2777.636586575271</v>
      </c>
      <c r="T29" s="306">
        <f t="shared" si="2"/>
        <v>289.35547999045417</v>
      </c>
      <c r="U29" s="306">
        <f t="shared" si="3"/>
        <v>2488.2811065848164</v>
      </c>
      <c r="V29" s="309"/>
      <c r="W29" s="137"/>
      <c r="X29" s="137"/>
    </row>
    <row r="30" spans="1:24" ht="12.75">
      <c r="A30" s="312"/>
      <c r="B30" s="364">
        <v>2015</v>
      </c>
      <c r="C30" s="365">
        <f>D30+P30</f>
        <v>2593.457956820405</v>
      </c>
      <c r="D30" s="366">
        <f>+E30+F30+G30</f>
        <v>2486.308259850708</v>
      </c>
      <c r="E30" s="367">
        <f aca="true" t="shared" si="10" ref="E30:G31">+I30+M30</f>
        <v>1773.8894952016162</v>
      </c>
      <c r="F30" s="368">
        <f t="shared" si="10"/>
        <v>354.97169140999995</v>
      </c>
      <c r="G30" s="396">
        <f t="shared" si="10"/>
        <v>357.447073239092</v>
      </c>
      <c r="H30" s="408">
        <f>+I30+J30+K30</f>
        <v>122.07089438088975</v>
      </c>
      <c r="I30" s="369">
        <v>43.02659068965518</v>
      </c>
      <c r="J30" s="370"/>
      <c r="K30" s="409">
        <v>79.04430369123457</v>
      </c>
      <c r="L30" s="385">
        <f>+M30+N30+O30</f>
        <v>2364.2373654698185</v>
      </c>
      <c r="M30" s="369">
        <v>1730.862904511961</v>
      </c>
      <c r="N30" s="371">
        <v>354.97169140999995</v>
      </c>
      <c r="O30" s="372">
        <v>278.4027695478574</v>
      </c>
      <c r="P30" s="373">
        <v>107.14969696969698</v>
      </c>
      <c r="Q30" s="312"/>
      <c r="R30" s="313" t="s">
        <v>187</v>
      </c>
      <c r="S30" s="305">
        <f t="shared" si="1"/>
        <v>2593.457956820405</v>
      </c>
      <c r="T30" s="306">
        <f t="shared" si="2"/>
        <v>229.22059135058674</v>
      </c>
      <c r="U30" s="306">
        <f t="shared" si="3"/>
        <v>2364.2373654698185</v>
      </c>
      <c r="V30" s="314"/>
      <c r="W30" s="312"/>
      <c r="X30" s="312"/>
    </row>
    <row r="31" spans="2:22" ht="13.5" thickBot="1">
      <c r="B31" s="410" t="s">
        <v>246</v>
      </c>
      <c r="C31" s="131">
        <f t="shared" si="8"/>
        <v>1798.1616236412588</v>
      </c>
      <c r="D31" s="132">
        <f>+E31+F31+G31</f>
        <v>1728.7910787222602</v>
      </c>
      <c r="E31" s="133">
        <f t="shared" si="10"/>
        <v>965.8402713563613</v>
      </c>
      <c r="F31" s="134">
        <f t="shared" si="10"/>
        <v>398.28611609000006</v>
      </c>
      <c r="G31" s="394">
        <f t="shared" si="10"/>
        <v>364.6646912758988</v>
      </c>
      <c r="H31" s="403">
        <f>+I31+J31+K31</f>
        <v>126.9743557839394</v>
      </c>
      <c r="I31" s="411">
        <v>26.982600426796537</v>
      </c>
      <c r="J31" s="412"/>
      <c r="K31" s="413">
        <v>99.99175535714286</v>
      </c>
      <c r="L31" s="135">
        <f>+M31+N31+O31</f>
        <v>1601.8167229383207</v>
      </c>
      <c r="M31" s="411">
        <v>938.8576709295647</v>
      </c>
      <c r="N31" s="414">
        <v>398.28611609000006</v>
      </c>
      <c r="O31" s="415">
        <v>264.6729359187559</v>
      </c>
      <c r="P31" s="129">
        <v>69.37054491899852</v>
      </c>
      <c r="R31" s="315">
        <v>69370.54491899852</v>
      </c>
      <c r="S31" s="316"/>
      <c r="T31" s="317">
        <v>99991.75535714286</v>
      </c>
      <c r="U31" s="306"/>
      <c r="V31" s="306"/>
    </row>
    <row r="32" spans="2:20" ht="12.75">
      <c r="B32" s="416" t="s">
        <v>248</v>
      </c>
      <c r="C32" s="417">
        <f>(C31/C30)-1</f>
        <v>-0.3066548008182034</v>
      </c>
      <c r="D32" s="417">
        <f aca="true" t="shared" si="11" ref="D32:P32">(D31/D30)-1</f>
        <v>-0.3046754874932256</v>
      </c>
      <c r="E32" s="417">
        <f t="shared" si="11"/>
        <v>-0.45552399178812086</v>
      </c>
      <c r="F32" s="417">
        <f t="shared" si="11"/>
        <v>0.12202219424300798</v>
      </c>
      <c r="G32" s="417">
        <f t="shared" si="11"/>
        <v>0.020192130743728498</v>
      </c>
      <c r="H32" s="417">
        <f t="shared" si="11"/>
        <v>0.040168964337638835</v>
      </c>
      <c r="I32" s="417">
        <f t="shared" si="11"/>
        <v>-0.3728854646788474</v>
      </c>
      <c r="J32" s="417"/>
      <c r="K32" s="417">
        <f t="shared" si="11"/>
        <v>0.2650089973305845</v>
      </c>
      <c r="L32" s="418">
        <f t="shared" si="11"/>
        <v>-0.322480582392788</v>
      </c>
      <c r="M32" s="417">
        <f t="shared" si="11"/>
        <v>-0.45757825851938994</v>
      </c>
      <c r="N32" s="417">
        <f t="shared" si="11"/>
        <v>0.12202219424300798</v>
      </c>
      <c r="O32" s="417">
        <f t="shared" si="11"/>
        <v>-0.04931644053469575</v>
      </c>
      <c r="P32" s="419">
        <f t="shared" si="11"/>
        <v>-0.3525829108166567</v>
      </c>
      <c r="R32" s="325">
        <f>+R31/1000</f>
        <v>69.37054491899852</v>
      </c>
      <c r="S32" s="325">
        <f>+S31/1000</f>
        <v>0</v>
      </c>
      <c r="T32" s="325">
        <f>+T31/1000</f>
        <v>99.99175535714286</v>
      </c>
    </row>
    <row r="33" spans="2:16" ht="12.75">
      <c r="B33" s="139" t="s">
        <v>249</v>
      </c>
      <c r="C33" s="318">
        <f>((C31/C26)^(1/5))-1</f>
        <v>-0.00886189071801824</v>
      </c>
      <c r="D33" s="318">
        <f aca="true" t="shared" si="12" ref="D33:P33">((D31/D26)^(1/5))-1</f>
        <v>-0.002287437603704534</v>
      </c>
      <c r="E33" s="318">
        <f t="shared" si="12"/>
        <v>-0.04886819362190076</v>
      </c>
      <c r="F33" s="318">
        <f t="shared" si="12"/>
        <v>0.07417241056829837</v>
      </c>
      <c r="G33" s="318">
        <f t="shared" si="12"/>
        <v>0.09713497575900187</v>
      </c>
      <c r="H33" s="318">
        <f t="shared" si="12"/>
        <v>0.03482389422130794</v>
      </c>
      <c r="I33" s="318">
        <f t="shared" si="12"/>
        <v>-0.011575381387993855</v>
      </c>
      <c r="J33" s="318"/>
      <c r="K33" s="318">
        <f t="shared" si="12"/>
        <v>0.049855737382234366</v>
      </c>
      <c r="L33" s="386">
        <f t="shared" si="12"/>
        <v>-0.004906693332339174</v>
      </c>
      <c r="M33" s="318">
        <f t="shared" si="12"/>
        <v>-0.04982172622776526</v>
      </c>
      <c r="N33" s="318">
        <f t="shared" si="12"/>
        <v>0.07417241056829837</v>
      </c>
      <c r="O33" s="318">
        <f t="shared" si="12"/>
        <v>0.11878469740566122</v>
      </c>
      <c r="P33" s="420">
        <f t="shared" si="12"/>
        <v>-0.11979855746760071</v>
      </c>
    </row>
    <row r="34" spans="2:18" ht="12.75">
      <c r="B34" s="374" t="s">
        <v>250</v>
      </c>
      <c r="C34" s="375">
        <f>(C31/C21)-1</f>
        <v>2.7449451401130434</v>
      </c>
      <c r="D34" s="375">
        <f aca="true" t="shared" si="13" ref="D34:P34">(D31/D21)-1</f>
        <v>2.8744410151461217</v>
      </c>
      <c r="E34" s="375">
        <f t="shared" si="13"/>
        <v>2.335371739122374</v>
      </c>
      <c r="F34" s="375">
        <f t="shared" si="13"/>
        <v>23.075809471679868</v>
      </c>
      <c r="G34" s="375">
        <f t="shared" si="13"/>
        <v>1.6031487177583683</v>
      </c>
      <c r="H34" s="375">
        <f t="shared" si="13"/>
        <v>0.3261721842805305</v>
      </c>
      <c r="I34" s="375">
        <f t="shared" si="13"/>
        <v>-0.07587504531829103</v>
      </c>
      <c r="J34" s="375"/>
      <c r="K34" s="375">
        <f t="shared" si="13"/>
        <v>0.5025734496993535</v>
      </c>
      <c r="L34" s="387">
        <f t="shared" si="13"/>
        <v>3.570625159971126</v>
      </c>
      <c r="M34" s="375">
        <f t="shared" si="13"/>
        <v>2.6057626861418814</v>
      </c>
      <c r="N34" s="375">
        <f t="shared" si="13"/>
        <v>23.075809471679868</v>
      </c>
      <c r="O34" s="375">
        <f t="shared" si="13"/>
        <v>2.599082608122981</v>
      </c>
      <c r="P34" s="421">
        <f t="shared" si="13"/>
        <v>1.0431344776307987</v>
      </c>
      <c r="R34" s="538"/>
    </row>
    <row r="35" spans="2:18" ht="13.5" thickBot="1">
      <c r="B35" s="140" t="s">
        <v>188</v>
      </c>
      <c r="C35" s="319">
        <f>((C31/C21)^(1/10))-1</f>
        <v>0.14115475967233593</v>
      </c>
      <c r="D35" s="319">
        <f aca="true" t="shared" si="14" ref="D35:P35">((D31/D21)^(1/10))-1</f>
        <v>0.14504065144843348</v>
      </c>
      <c r="E35" s="319">
        <f t="shared" si="14"/>
        <v>0.12801383031239033</v>
      </c>
      <c r="F35" s="319">
        <f t="shared" si="14"/>
        <v>0.3745422381821091</v>
      </c>
      <c r="G35" s="319">
        <f t="shared" si="14"/>
        <v>0.10039826763201054</v>
      </c>
      <c r="H35" s="319">
        <f t="shared" si="14"/>
        <v>0.02863190685893402</v>
      </c>
      <c r="I35" s="319">
        <f t="shared" si="14"/>
        <v>-0.007859747789675464</v>
      </c>
      <c r="J35" s="319"/>
      <c r="K35" s="319">
        <f t="shared" si="14"/>
        <v>0.04155826876763857</v>
      </c>
      <c r="L35" s="388">
        <f t="shared" si="14"/>
        <v>0.16411949061057718</v>
      </c>
      <c r="M35" s="319">
        <f t="shared" si="14"/>
        <v>0.13684096348173824</v>
      </c>
      <c r="N35" s="319">
        <f t="shared" si="14"/>
        <v>0.3745422381821091</v>
      </c>
      <c r="O35" s="319">
        <f t="shared" si="14"/>
        <v>0.13663017520984444</v>
      </c>
      <c r="P35" s="422">
        <f t="shared" si="14"/>
        <v>0.07406284978535971</v>
      </c>
      <c r="R35" s="539"/>
    </row>
    <row r="36" spans="2:18" ht="12.75">
      <c r="B36" s="141"/>
      <c r="C36" s="142"/>
      <c r="D36" s="142"/>
      <c r="R36" s="83"/>
    </row>
    <row r="37" spans="2:18" ht="12.75">
      <c r="B37" s="143" t="s">
        <v>117</v>
      </c>
      <c r="C37" s="143"/>
      <c r="D37" s="142"/>
      <c r="R37" s="83"/>
    </row>
    <row r="38" spans="2:4" ht="12.75">
      <c r="B38" s="142" t="s">
        <v>189</v>
      </c>
      <c r="C38" s="142"/>
      <c r="D38" s="142"/>
    </row>
    <row r="39" spans="2:18" ht="12.75">
      <c r="B39" s="142" t="s">
        <v>247</v>
      </c>
      <c r="C39" s="143"/>
      <c r="D39" s="142"/>
      <c r="R39" s="83"/>
    </row>
    <row r="40" spans="3:4" ht="14.25">
      <c r="C40" s="144"/>
      <c r="D40" s="144"/>
    </row>
    <row r="41" spans="2:4" ht="20.25">
      <c r="B41" s="125"/>
      <c r="C41" s="125"/>
      <c r="D41" s="145"/>
    </row>
    <row r="43" spans="19:22" ht="12.75">
      <c r="S43" s="137" t="s">
        <v>46</v>
      </c>
      <c r="T43" s="306" t="s">
        <v>14</v>
      </c>
      <c r="U43" s="306" t="s">
        <v>15</v>
      </c>
      <c r="V43" s="306" t="s">
        <v>16</v>
      </c>
    </row>
    <row r="44" spans="18:22" ht="12.75">
      <c r="R44">
        <v>1995</v>
      </c>
      <c r="S44" s="305">
        <f>H10</f>
        <v>154.712999</v>
      </c>
      <c r="T44" s="305">
        <f>I10</f>
        <v>38.418108999999994</v>
      </c>
      <c r="U44" s="305">
        <f>J10</f>
        <v>11.41265</v>
      </c>
      <c r="V44" s="305">
        <f>K10</f>
        <v>104.88224000000001</v>
      </c>
    </row>
    <row r="45" spans="18:22" ht="12.75">
      <c r="R45">
        <v>1996</v>
      </c>
      <c r="S45" s="305">
        <f aca="true" t="shared" si="15" ref="S45:V60">H11</f>
        <v>176.976207</v>
      </c>
      <c r="T45" s="305">
        <f t="shared" si="15"/>
        <v>65.26743699999999</v>
      </c>
      <c r="U45" s="305">
        <f t="shared" si="15"/>
        <v>16.601</v>
      </c>
      <c r="V45" s="305">
        <f t="shared" si="15"/>
        <v>95.10777</v>
      </c>
    </row>
    <row r="46" spans="18:22" ht="12.75">
      <c r="R46">
        <v>1997</v>
      </c>
      <c r="S46" s="305">
        <f t="shared" si="15"/>
        <v>207.889966</v>
      </c>
      <c r="T46" s="305">
        <f t="shared" si="15"/>
        <v>103.237176</v>
      </c>
      <c r="U46" s="305">
        <f t="shared" si="15"/>
        <v>32.72078</v>
      </c>
      <c r="V46" s="305">
        <f t="shared" si="15"/>
        <v>71.93200999999999</v>
      </c>
    </row>
    <row r="47" spans="18:22" ht="12.75">
      <c r="R47">
        <v>1998</v>
      </c>
      <c r="S47" s="305">
        <f t="shared" si="15"/>
        <v>202.79134299999998</v>
      </c>
      <c r="T47" s="305">
        <f t="shared" si="15"/>
        <v>114.539113</v>
      </c>
      <c r="U47" s="305">
        <f t="shared" si="15"/>
        <v>46.155269999999994</v>
      </c>
      <c r="V47" s="305">
        <f t="shared" si="15"/>
        <v>42.096959999999996</v>
      </c>
    </row>
    <row r="48" spans="18:22" ht="12.75">
      <c r="R48">
        <v>1999</v>
      </c>
      <c r="S48" s="305">
        <f t="shared" si="15"/>
        <v>201.72455901183432</v>
      </c>
      <c r="T48" s="305">
        <f t="shared" si="15"/>
        <v>136.331909</v>
      </c>
      <c r="U48" s="305">
        <f t="shared" si="15"/>
        <v>31.3179</v>
      </c>
      <c r="V48" s="305">
        <f t="shared" si="15"/>
        <v>34.07475001183432</v>
      </c>
    </row>
    <row r="49" spans="18:22" ht="12.75">
      <c r="R49">
        <v>2000</v>
      </c>
      <c r="S49" s="305">
        <f t="shared" si="15"/>
        <v>165.994</v>
      </c>
      <c r="T49" s="305">
        <f t="shared" si="15"/>
        <v>123.216</v>
      </c>
      <c r="U49" s="305">
        <f t="shared" si="15"/>
        <v>26.69</v>
      </c>
      <c r="V49" s="305">
        <f t="shared" si="15"/>
        <v>16.088</v>
      </c>
    </row>
    <row r="50" spans="18:22" ht="12.75">
      <c r="R50">
        <v>2001</v>
      </c>
      <c r="S50" s="305">
        <f t="shared" si="15"/>
        <v>95.05868</v>
      </c>
      <c r="T50" s="305">
        <f t="shared" si="15"/>
        <v>76.27708</v>
      </c>
      <c r="U50" s="305">
        <f t="shared" si="15"/>
        <v>3.116</v>
      </c>
      <c r="V50" s="305">
        <f t="shared" si="15"/>
        <v>15.6656</v>
      </c>
    </row>
    <row r="51" spans="18:22" ht="12.75">
      <c r="R51" s="308">
        <v>2002</v>
      </c>
      <c r="S51" s="305">
        <f t="shared" si="15"/>
        <v>109.856</v>
      </c>
      <c r="T51" s="305">
        <f t="shared" si="15"/>
        <v>77.798</v>
      </c>
      <c r="U51" s="305">
        <f t="shared" si="15"/>
        <v>0.377</v>
      </c>
      <c r="V51" s="305">
        <f t="shared" si="15"/>
        <v>31.681</v>
      </c>
    </row>
    <row r="52" spans="18:22" ht="12.75">
      <c r="R52">
        <v>2003</v>
      </c>
      <c r="S52" s="305">
        <f t="shared" si="15"/>
        <v>110.832</v>
      </c>
      <c r="T52" s="305">
        <f t="shared" si="15"/>
        <v>67.105</v>
      </c>
      <c r="U52" s="305">
        <f t="shared" si="15"/>
        <v>0</v>
      </c>
      <c r="V52" s="305">
        <f t="shared" si="15"/>
        <v>43.727</v>
      </c>
    </row>
    <row r="53" spans="18:22" ht="12.75">
      <c r="R53">
        <v>2004</v>
      </c>
      <c r="S53" s="305">
        <f t="shared" si="15"/>
        <v>116.143</v>
      </c>
      <c r="T53" s="305">
        <f t="shared" si="15"/>
        <v>67.001</v>
      </c>
      <c r="U53" s="305">
        <f t="shared" si="15"/>
        <v>0</v>
      </c>
      <c r="V53" s="305">
        <f t="shared" si="15"/>
        <v>49.142</v>
      </c>
    </row>
    <row r="54" spans="18:22" ht="12.75">
      <c r="R54">
        <v>2005</v>
      </c>
      <c r="S54" s="305">
        <f t="shared" si="15"/>
        <v>117.43027</v>
      </c>
      <c r="T54" s="305">
        <f t="shared" si="15"/>
        <v>53.766709999999996</v>
      </c>
      <c r="U54" s="305">
        <f t="shared" si="15"/>
        <v>0</v>
      </c>
      <c r="V54" s="305">
        <f t="shared" si="15"/>
        <v>63.66356</v>
      </c>
    </row>
    <row r="55" spans="18:22" ht="12.75">
      <c r="R55">
        <v>2006</v>
      </c>
      <c r="S55" s="305">
        <f t="shared" si="15"/>
        <v>95.745</v>
      </c>
      <c r="T55" s="305">
        <f t="shared" si="15"/>
        <v>29.198</v>
      </c>
      <c r="U55" s="305">
        <f t="shared" si="15"/>
        <v>0</v>
      </c>
      <c r="V55" s="305">
        <f t="shared" si="15"/>
        <v>66.547</v>
      </c>
    </row>
    <row r="56" spans="18:22" ht="12.75">
      <c r="R56">
        <v>2007</v>
      </c>
      <c r="S56" s="305">
        <f t="shared" si="15"/>
        <v>139.72556</v>
      </c>
      <c r="T56" s="305">
        <f t="shared" si="15"/>
        <v>73.49929999999999</v>
      </c>
      <c r="U56" s="305">
        <f t="shared" si="15"/>
        <v>0</v>
      </c>
      <c r="V56" s="305">
        <f t="shared" si="15"/>
        <v>66.22626000000001</v>
      </c>
    </row>
    <row r="57" spans="18:22" ht="12.75">
      <c r="R57">
        <v>2008</v>
      </c>
      <c r="S57" s="305">
        <f t="shared" si="15"/>
        <v>128.88</v>
      </c>
      <c r="T57" s="305">
        <f t="shared" si="15"/>
        <v>26.5</v>
      </c>
      <c r="U57" s="305">
        <f t="shared" si="15"/>
        <v>0</v>
      </c>
      <c r="V57" s="305">
        <f t="shared" si="15"/>
        <v>102.38</v>
      </c>
    </row>
    <row r="58" spans="18:22" ht="12.75">
      <c r="R58">
        <v>2009</v>
      </c>
      <c r="S58" s="305">
        <f t="shared" si="15"/>
        <v>250.289</v>
      </c>
      <c r="T58" s="305">
        <f t="shared" si="15"/>
        <v>88.849</v>
      </c>
      <c r="U58" s="305">
        <f t="shared" si="15"/>
        <v>0</v>
      </c>
      <c r="V58" s="305">
        <f t="shared" si="15"/>
        <v>161.44</v>
      </c>
    </row>
    <row r="59" spans="18:22" ht="12.75">
      <c r="R59">
        <v>2010</v>
      </c>
      <c r="S59" s="305">
        <f t="shared" si="15"/>
        <v>165.6105822261484</v>
      </c>
      <c r="T59" s="305">
        <f t="shared" si="15"/>
        <v>25.11388222614841</v>
      </c>
      <c r="U59" s="305">
        <f t="shared" si="15"/>
        <v>0</v>
      </c>
      <c r="V59" s="305">
        <f t="shared" si="15"/>
        <v>140.4967</v>
      </c>
    </row>
    <row r="60" spans="18:22" ht="12.75">
      <c r="R60">
        <v>2011</v>
      </c>
      <c r="S60" s="305">
        <f t="shared" si="15"/>
        <v>107</v>
      </c>
      <c r="T60" s="305">
        <f t="shared" si="15"/>
        <v>28.6</v>
      </c>
      <c r="U60" s="305">
        <f t="shared" si="15"/>
        <v>0</v>
      </c>
      <c r="V60" s="305">
        <f t="shared" si="15"/>
        <v>78.4</v>
      </c>
    </row>
    <row r="61" spans="18:22" ht="12.75">
      <c r="R61">
        <v>2012</v>
      </c>
      <c r="S61" s="305">
        <f aca="true" t="shared" si="16" ref="S61:V64">H27</f>
        <v>121.623</v>
      </c>
      <c r="T61" s="305">
        <f t="shared" si="16"/>
        <v>35.28</v>
      </c>
      <c r="U61" s="305">
        <f t="shared" si="16"/>
        <v>0</v>
      </c>
      <c r="V61" s="305">
        <f t="shared" si="16"/>
        <v>86.343</v>
      </c>
    </row>
    <row r="62" spans="18:22" ht="12.75">
      <c r="R62">
        <v>2013</v>
      </c>
      <c r="S62" s="305">
        <f t="shared" si="16"/>
        <v>209.3229</v>
      </c>
      <c r="T62" s="305">
        <f t="shared" si="16"/>
        <v>65.2148</v>
      </c>
      <c r="U62" s="305">
        <f t="shared" si="16"/>
        <v>0</v>
      </c>
      <c r="V62" s="305">
        <f t="shared" si="16"/>
        <v>144.1081</v>
      </c>
    </row>
    <row r="63" spans="18:22" ht="12.75">
      <c r="R63">
        <v>2014</v>
      </c>
      <c r="S63" s="305">
        <f t="shared" si="16"/>
        <v>178.3314935039677</v>
      </c>
      <c r="T63" s="305">
        <f t="shared" si="16"/>
        <v>62.09052</v>
      </c>
      <c r="U63" s="305">
        <f t="shared" si="16"/>
        <v>0</v>
      </c>
      <c r="V63" s="305">
        <f t="shared" si="16"/>
        <v>116.24097350396768</v>
      </c>
    </row>
    <row r="64" spans="3:22" ht="12.75">
      <c r="C64" s="142" t="s">
        <v>190</v>
      </c>
      <c r="R64" s="320" t="s">
        <v>187</v>
      </c>
      <c r="S64" s="305">
        <f t="shared" si="16"/>
        <v>122.07089438088975</v>
      </c>
      <c r="T64" s="305">
        <f t="shared" si="16"/>
        <v>43.02659068965518</v>
      </c>
      <c r="U64" s="305">
        <f t="shared" si="16"/>
        <v>0</v>
      </c>
      <c r="V64" s="305">
        <f t="shared" si="16"/>
        <v>79.04430369123457</v>
      </c>
    </row>
    <row r="65" ht="12.75">
      <c r="C65" s="142" t="s">
        <v>118</v>
      </c>
    </row>
    <row r="66" spans="19:22" ht="12.75">
      <c r="S66" s="321" t="s">
        <v>45</v>
      </c>
      <c r="T66" s="305" t="s">
        <v>14</v>
      </c>
      <c r="U66" s="305" t="s">
        <v>15</v>
      </c>
      <c r="V66" s="305" t="s">
        <v>16</v>
      </c>
    </row>
    <row r="67" spans="18:22" ht="12.75">
      <c r="R67">
        <v>1995</v>
      </c>
      <c r="S67" s="305">
        <f aca="true" t="shared" si="17" ref="S67:V85">L10</f>
        <v>66.16563000000001</v>
      </c>
      <c r="T67" s="305">
        <f t="shared" si="17"/>
        <v>7.64863</v>
      </c>
      <c r="U67" s="305">
        <f t="shared" si="17"/>
        <v>0</v>
      </c>
      <c r="V67" s="305">
        <f t="shared" si="17"/>
        <v>58.517</v>
      </c>
    </row>
    <row r="68" spans="18:22" ht="12.75">
      <c r="R68">
        <v>1996</v>
      </c>
      <c r="S68" s="305">
        <f t="shared" si="17"/>
        <v>195.92117000000002</v>
      </c>
      <c r="T68" s="305">
        <f t="shared" si="17"/>
        <v>97.75146000000001</v>
      </c>
      <c r="U68" s="305">
        <f t="shared" si="17"/>
        <v>0</v>
      </c>
      <c r="V68" s="305">
        <f t="shared" si="17"/>
        <v>98.16971000000001</v>
      </c>
    </row>
    <row r="69" spans="18:22" ht="12.75">
      <c r="R69">
        <v>1997</v>
      </c>
      <c r="S69" s="305">
        <f t="shared" si="17"/>
        <v>339.73591500000003</v>
      </c>
      <c r="T69" s="305">
        <f t="shared" si="17"/>
        <v>240.20695500000002</v>
      </c>
      <c r="U69" s="305">
        <f t="shared" si="17"/>
        <v>0</v>
      </c>
      <c r="V69" s="305">
        <f t="shared" si="17"/>
        <v>99.52896000000001</v>
      </c>
    </row>
    <row r="70" spans="18:22" ht="12.75">
      <c r="R70">
        <v>1998</v>
      </c>
      <c r="S70" s="305">
        <f t="shared" si="17"/>
        <v>358.72008800000003</v>
      </c>
      <c r="T70" s="305">
        <f t="shared" si="17"/>
        <v>250.824128</v>
      </c>
      <c r="U70" s="305">
        <f t="shared" si="17"/>
        <v>13.488</v>
      </c>
      <c r="V70" s="305">
        <f t="shared" si="17"/>
        <v>94.40796</v>
      </c>
    </row>
    <row r="71" spans="18:22" ht="12.75">
      <c r="R71">
        <v>1999</v>
      </c>
      <c r="S71" s="305">
        <f t="shared" si="17"/>
        <v>507.814669</v>
      </c>
      <c r="T71" s="305">
        <f t="shared" si="17"/>
        <v>280.900419</v>
      </c>
      <c r="U71" s="305">
        <f t="shared" si="17"/>
        <v>139.48872</v>
      </c>
      <c r="V71" s="305">
        <f t="shared" si="17"/>
        <v>87.42553</v>
      </c>
    </row>
    <row r="72" spans="18:22" ht="12.75">
      <c r="R72">
        <v>2000</v>
      </c>
      <c r="S72" s="305">
        <f t="shared" si="17"/>
        <v>439.809</v>
      </c>
      <c r="T72" s="305">
        <f t="shared" si="17"/>
        <v>214.442</v>
      </c>
      <c r="U72" s="305">
        <f t="shared" si="17"/>
        <v>102.249</v>
      </c>
      <c r="V72" s="305">
        <f t="shared" si="17"/>
        <v>123.118</v>
      </c>
    </row>
    <row r="73" spans="18:22" ht="12.75">
      <c r="R73">
        <v>2001</v>
      </c>
      <c r="S73" s="305">
        <f t="shared" si="17"/>
        <v>210.83829</v>
      </c>
      <c r="T73" s="305">
        <f t="shared" si="17"/>
        <v>33.4951</v>
      </c>
      <c r="U73" s="305">
        <f t="shared" si="17"/>
        <v>58.627</v>
      </c>
      <c r="V73" s="305">
        <f t="shared" si="17"/>
        <v>118.71619</v>
      </c>
    </row>
    <row r="74" spans="18:22" ht="12.75">
      <c r="R74">
        <v>2002</v>
      </c>
      <c r="S74" s="305">
        <f t="shared" si="17"/>
        <v>132.34300000000002</v>
      </c>
      <c r="T74" s="305">
        <f t="shared" si="17"/>
        <v>30.042</v>
      </c>
      <c r="U74" s="305">
        <f t="shared" si="17"/>
        <v>37.28</v>
      </c>
      <c r="V74" s="305">
        <f t="shared" si="17"/>
        <v>65.021</v>
      </c>
    </row>
    <row r="75" spans="18:22" ht="12.75">
      <c r="R75">
        <v>2003</v>
      </c>
      <c r="S75" s="305">
        <f t="shared" si="17"/>
        <v>81.125</v>
      </c>
      <c r="T75" s="305">
        <f t="shared" si="17"/>
        <v>20.06</v>
      </c>
      <c r="U75" s="305">
        <f t="shared" si="17"/>
        <v>12.826</v>
      </c>
      <c r="V75" s="305">
        <f t="shared" si="17"/>
        <v>48.239</v>
      </c>
    </row>
    <row r="76" spans="18:22" ht="12.75">
      <c r="R76">
        <v>2004</v>
      </c>
      <c r="S76" s="305">
        <f t="shared" si="17"/>
        <v>168.552</v>
      </c>
      <c r="T76" s="305">
        <f t="shared" si="17"/>
        <v>92.565</v>
      </c>
      <c r="U76" s="305">
        <f t="shared" si="17"/>
        <v>24.366</v>
      </c>
      <c r="V76" s="305">
        <f t="shared" si="17"/>
        <v>51.621</v>
      </c>
    </row>
    <row r="77" spans="18:22" ht="12.75">
      <c r="R77">
        <v>2005</v>
      </c>
      <c r="S77" s="305">
        <f t="shared" si="17"/>
        <v>231.06162000000003</v>
      </c>
      <c r="T77" s="305">
        <f t="shared" si="17"/>
        <v>139.72464000000002</v>
      </c>
      <c r="U77" s="305">
        <f t="shared" si="17"/>
        <v>20.6339</v>
      </c>
      <c r="V77" s="305">
        <f t="shared" si="17"/>
        <v>70.70308</v>
      </c>
    </row>
    <row r="78" spans="18:22" ht="12.75">
      <c r="R78">
        <v>2006</v>
      </c>
      <c r="S78" s="305">
        <f t="shared" si="17"/>
        <v>350.459</v>
      </c>
      <c r="T78" s="305">
        <f t="shared" si="17"/>
        <v>260.377</v>
      </c>
      <c r="U78" s="305">
        <f t="shared" si="17"/>
        <v>16.543</v>
      </c>
      <c r="V78" s="305">
        <f t="shared" si="17"/>
        <v>73.539</v>
      </c>
    </row>
    <row r="79" spans="18:22" ht="12.75">
      <c r="R79">
        <v>2007</v>
      </c>
      <c r="S79" s="305">
        <f t="shared" si="17"/>
        <v>399.34757</v>
      </c>
      <c r="T79" s="305">
        <f t="shared" si="17"/>
        <v>244.531</v>
      </c>
      <c r="U79" s="305">
        <f t="shared" si="17"/>
        <v>69.63589999999999</v>
      </c>
      <c r="V79" s="305">
        <f t="shared" si="17"/>
        <v>85.18066999999999</v>
      </c>
    </row>
    <row r="80" spans="18:22" ht="12.75">
      <c r="R80">
        <v>2008</v>
      </c>
      <c r="S80" s="305">
        <f t="shared" si="17"/>
        <v>633.64</v>
      </c>
      <c r="T80" s="305">
        <f t="shared" si="17"/>
        <v>457.01</v>
      </c>
      <c r="U80" s="305">
        <f t="shared" si="17"/>
        <v>43.1</v>
      </c>
      <c r="V80" s="305">
        <f t="shared" si="17"/>
        <v>133.53</v>
      </c>
    </row>
    <row r="81" spans="18:22" ht="12.75">
      <c r="R81">
        <v>2009</v>
      </c>
      <c r="S81" s="305">
        <f t="shared" si="17"/>
        <v>741.8307199999999</v>
      </c>
      <c r="T81" s="305">
        <f t="shared" si="17"/>
        <v>359.5343</v>
      </c>
      <c r="U81" s="305">
        <f t="shared" si="17"/>
        <v>254.363</v>
      </c>
      <c r="V81" s="305">
        <f t="shared" si="17"/>
        <v>127.93342</v>
      </c>
    </row>
    <row r="82" spans="18:22" ht="12.75">
      <c r="R82">
        <v>2010</v>
      </c>
      <c r="S82" s="305">
        <f t="shared" si="17"/>
        <v>978.7512</v>
      </c>
      <c r="T82" s="305">
        <f t="shared" si="17"/>
        <v>533.5195</v>
      </c>
      <c r="U82" s="305">
        <f t="shared" si="17"/>
        <v>332.5572</v>
      </c>
      <c r="V82" s="305">
        <f t="shared" si="17"/>
        <v>112.6745</v>
      </c>
    </row>
    <row r="83" spans="18:22" ht="12.75">
      <c r="R83">
        <v>2011</v>
      </c>
      <c r="S83" s="305">
        <f t="shared" si="17"/>
        <v>1641.7</v>
      </c>
      <c r="T83" s="305">
        <f t="shared" si="17"/>
        <v>1212.2</v>
      </c>
      <c r="U83" s="305">
        <f t="shared" si="17"/>
        <v>278.5</v>
      </c>
      <c r="V83" s="305">
        <f t="shared" si="17"/>
        <v>151</v>
      </c>
    </row>
    <row r="84" spans="18:22" ht="12.75">
      <c r="R84">
        <v>2012</v>
      </c>
      <c r="S84" s="305">
        <f t="shared" si="17"/>
        <v>2467.42086045</v>
      </c>
      <c r="T84" s="305">
        <f t="shared" si="17"/>
        <v>1746.12966045</v>
      </c>
      <c r="U84" s="305">
        <f t="shared" si="17"/>
        <v>470.27</v>
      </c>
      <c r="V84" s="305">
        <f t="shared" si="17"/>
        <v>251.02120000000002</v>
      </c>
    </row>
    <row r="85" spans="18:22" ht="12.75">
      <c r="R85">
        <v>2013</v>
      </c>
      <c r="S85" s="305">
        <f t="shared" si="17"/>
        <v>2230.2925</v>
      </c>
      <c r="T85" s="305">
        <f t="shared" si="17"/>
        <v>1764.6187</v>
      </c>
      <c r="U85" s="305">
        <f t="shared" si="17"/>
        <v>188.4134</v>
      </c>
      <c r="V85" s="305">
        <f t="shared" si="17"/>
        <v>277.2604</v>
      </c>
    </row>
    <row r="86" spans="18:22" ht="12.75">
      <c r="R86">
        <v>2014</v>
      </c>
      <c r="S86" s="305">
        <f aca="true" t="shared" si="18" ref="S86:V87">L29</f>
        <v>2488.2811065848164</v>
      </c>
      <c r="T86" s="305">
        <f t="shared" si="18"/>
        <v>1959.2143847048167</v>
      </c>
      <c r="U86" s="305">
        <f t="shared" si="18"/>
        <v>244.01244188</v>
      </c>
      <c r="V86" s="305">
        <f t="shared" si="18"/>
        <v>285.05427999999995</v>
      </c>
    </row>
    <row r="87" spans="18:22" ht="12.75">
      <c r="R87" s="320" t="s">
        <v>187</v>
      </c>
      <c r="S87" s="305">
        <f t="shared" si="18"/>
        <v>2364.2373654698185</v>
      </c>
      <c r="T87" s="305">
        <f t="shared" si="18"/>
        <v>1730.862904511961</v>
      </c>
      <c r="U87" s="305">
        <f t="shared" si="18"/>
        <v>354.97169140999995</v>
      </c>
      <c r="V87" s="305">
        <f t="shared" si="18"/>
        <v>278.4027695478574</v>
      </c>
    </row>
    <row r="90" spans="19:22" ht="12.75">
      <c r="S90" s="305" t="s">
        <v>18</v>
      </c>
      <c r="T90" s="305" t="s">
        <v>114</v>
      </c>
      <c r="U90" s="305" t="s">
        <v>19</v>
      </c>
      <c r="V90" s="322" t="s">
        <v>112</v>
      </c>
    </row>
    <row r="91" spans="18:22" ht="12.75">
      <c r="R91" s="308">
        <v>1995</v>
      </c>
      <c r="S91" s="3">
        <f aca="true" t="shared" si="19" ref="S91:U110">E10</f>
        <v>46.06673899999999</v>
      </c>
      <c r="T91" s="3">
        <f t="shared" si="19"/>
        <v>11.41265</v>
      </c>
      <c r="U91" s="3">
        <f t="shared" si="19"/>
        <v>163.39924000000002</v>
      </c>
      <c r="V91" s="323">
        <f aca="true" t="shared" si="20" ref="V91:V110">P10</f>
        <v>74.288</v>
      </c>
    </row>
    <row r="92" spans="18:22" ht="12.75">
      <c r="R92" s="308">
        <v>96</v>
      </c>
      <c r="S92" s="3">
        <f t="shared" si="19"/>
        <v>163.01889699999998</v>
      </c>
      <c r="T92" s="3">
        <f t="shared" si="19"/>
        <v>16.601</v>
      </c>
      <c r="U92" s="3">
        <f t="shared" si="19"/>
        <v>193.27748000000003</v>
      </c>
      <c r="V92" s="323">
        <f t="shared" si="20"/>
        <v>135.95</v>
      </c>
    </row>
    <row r="93" spans="18:22" ht="12.75">
      <c r="R93" s="308">
        <v>97</v>
      </c>
      <c r="S93" s="3">
        <f t="shared" si="19"/>
        <v>343.444131</v>
      </c>
      <c r="T93" s="3">
        <f t="shared" si="19"/>
        <v>32.72078</v>
      </c>
      <c r="U93" s="3">
        <f t="shared" si="19"/>
        <v>171.46097</v>
      </c>
      <c r="V93" s="323">
        <f t="shared" si="20"/>
        <v>46.558</v>
      </c>
    </row>
    <row r="94" spans="18:22" ht="12.75">
      <c r="R94" s="308">
        <v>98</v>
      </c>
      <c r="S94" s="3">
        <f t="shared" si="19"/>
        <v>365.363241</v>
      </c>
      <c r="T94" s="3">
        <f t="shared" si="19"/>
        <v>59.643269999999994</v>
      </c>
      <c r="U94" s="3">
        <f t="shared" si="19"/>
        <v>136.50492</v>
      </c>
      <c r="V94" s="323">
        <f t="shared" si="20"/>
        <v>51.488</v>
      </c>
    </row>
    <row r="95" spans="18:22" ht="12.75">
      <c r="R95" s="308">
        <v>99</v>
      </c>
      <c r="S95" s="3">
        <f t="shared" si="19"/>
        <v>417.232328</v>
      </c>
      <c r="T95" s="3">
        <f t="shared" si="19"/>
        <v>170.80662</v>
      </c>
      <c r="U95" s="3">
        <f t="shared" si="19"/>
        <v>121.50028001183432</v>
      </c>
      <c r="V95" s="323">
        <f t="shared" si="20"/>
        <v>54.64</v>
      </c>
    </row>
    <row r="96" spans="18:22" ht="12.75">
      <c r="R96" s="324">
        <v>2000</v>
      </c>
      <c r="S96" s="3">
        <f t="shared" si="19"/>
        <v>337.658</v>
      </c>
      <c r="T96" s="3">
        <f t="shared" si="19"/>
        <v>128.939</v>
      </c>
      <c r="U96" s="3">
        <f t="shared" si="19"/>
        <v>139.206</v>
      </c>
      <c r="V96" s="323">
        <f t="shared" si="20"/>
        <v>53.411</v>
      </c>
    </row>
    <row r="97" spans="18:22" ht="12.75">
      <c r="R97" s="324" t="s">
        <v>119</v>
      </c>
      <c r="S97" s="3">
        <f t="shared" si="19"/>
        <v>109.77217999999999</v>
      </c>
      <c r="T97" s="3">
        <f t="shared" si="19"/>
        <v>61.743</v>
      </c>
      <c r="U97" s="3">
        <f t="shared" si="19"/>
        <v>134.38179</v>
      </c>
      <c r="V97" s="323">
        <f t="shared" si="20"/>
        <v>45.167</v>
      </c>
    </row>
    <row r="98" spans="18:22" ht="12.75">
      <c r="R98" s="324" t="s">
        <v>120</v>
      </c>
      <c r="S98" s="3">
        <f t="shared" si="19"/>
        <v>107.84</v>
      </c>
      <c r="T98" s="3">
        <f t="shared" si="19"/>
        <v>37.657000000000004</v>
      </c>
      <c r="U98" s="3">
        <f t="shared" si="19"/>
        <v>96.702</v>
      </c>
      <c r="V98" s="323">
        <f t="shared" si="20"/>
        <v>17.33</v>
      </c>
    </row>
    <row r="99" spans="18:22" ht="12.75">
      <c r="R99" s="324" t="s">
        <v>121</v>
      </c>
      <c r="S99" s="3">
        <f t="shared" si="19"/>
        <v>87.165</v>
      </c>
      <c r="T99" s="3">
        <f t="shared" si="19"/>
        <v>12.826</v>
      </c>
      <c r="U99" s="3">
        <f t="shared" si="19"/>
        <v>91.966</v>
      </c>
      <c r="V99" s="323">
        <f t="shared" si="20"/>
        <v>43.428</v>
      </c>
    </row>
    <row r="100" spans="18:22" ht="12.75">
      <c r="R100" s="324" t="s">
        <v>122</v>
      </c>
      <c r="S100" s="3">
        <f t="shared" si="19"/>
        <v>159.566</v>
      </c>
      <c r="T100" s="3">
        <f t="shared" si="19"/>
        <v>24.366</v>
      </c>
      <c r="U100" s="3">
        <f t="shared" si="19"/>
        <v>100.763</v>
      </c>
      <c r="V100" s="323">
        <f t="shared" si="20"/>
        <v>39.078</v>
      </c>
    </row>
    <row r="101" spans="18:22" ht="12.75">
      <c r="R101" s="324" t="s">
        <v>123</v>
      </c>
      <c r="S101" s="3">
        <f t="shared" si="19"/>
        <v>193.49135</v>
      </c>
      <c r="T101" s="3">
        <f t="shared" si="19"/>
        <v>20.6339</v>
      </c>
      <c r="U101" s="3">
        <f t="shared" si="19"/>
        <v>134.36664</v>
      </c>
      <c r="V101" s="323">
        <f t="shared" si="20"/>
        <v>45.244</v>
      </c>
    </row>
    <row r="102" spans="18:22" ht="12.75">
      <c r="R102" s="324" t="s">
        <v>124</v>
      </c>
      <c r="S102" s="3">
        <f t="shared" si="19"/>
        <v>289.575</v>
      </c>
      <c r="T102" s="3">
        <f t="shared" si="19"/>
        <v>16.543</v>
      </c>
      <c r="U102" s="3">
        <f t="shared" si="19"/>
        <v>140.086</v>
      </c>
      <c r="V102" s="323">
        <f t="shared" si="20"/>
        <v>33.953</v>
      </c>
    </row>
    <row r="103" spans="18:22" ht="12.75">
      <c r="R103" s="324" t="s">
        <v>125</v>
      </c>
      <c r="S103" s="3">
        <f t="shared" si="19"/>
        <v>318.0303</v>
      </c>
      <c r="T103" s="3">
        <f t="shared" si="19"/>
        <v>69.63589999999999</v>
      </c>
      <c r="U103" s="3">
        <f t="shared" si="19"/>
        <v>151.40693</v>
      </c>
      <c r="V103" s="323">
        <f t="shared" si="20"/>
        <v>89.927</v>
      </c>
    </row>
    <row r="104" spans="18:22" ht="12.75">
      <c r="R104" s="324" t="s">
        <v>126</v>
      </c>
      <c r="S104" s="3">
        <f t="shared" si="19"/>
        <v>483.51</v>
      </c>
      <c r="T104" s="3">
        <f t="shared" si="19"/>
        <v>43.1</v>
      </c>
      <c r="U104" s="3">
        <f t="shared" si="19"/>
        <v>235.91</v>
      </c>
      <c r="V104" s="323">
        <f t="shared" si="20"/>
        <v>99.487</v>
      </c>
    </row>
    <row r="105" spans="18:22" ht="12.75">
      <c r="R105" s="324" t="s">
        <v>127</v>
      </c>
      <c r="S105" s="3">
        <f t="shared" si="19"/>
        <v>448.38329999999996</v>
      </c>
      <c r="T105" s="3">
        <f t="shared" si="19"/>
        <v>254.363</v>
      </c>
      <c r="U105" s="3">
        <f t="shared" si="19"/>
        <v>289.37342</v>
      </c>
      <c r="V105" s="323">
        <f t="shared" si="20"/>
        <v>184.722</v>
      </c>
    </row>
    <row r="106" spans="18:22" ht="12.75">
      <c r="R106" s="308">
        <v>10</v>
      </c>
      <c r="S106" s="3">
        <f t="shared" si="19"/>
        <v>558.6333822261485</v>
      </c>
      <c r="T106" s="3">
        <f t="shared" si="19"/>
        <v>332.5572</v>
      </c>
      <c r="U106" s="3">
        <f t="shared" si="19"/>
        <v>253.1712</v>
      </c>
      <c r="V106" s="323">
        <f t="shared" si="20"/>
        <v>223.376</v>
      </c>
    </row>
    <row r="107" spans="18:22" ht="12.75">
      <c r="R107" s="308">
        <v>11</v>
      </c>
      <c r="S107" s="3">
        <f t="shared" si="19"/>
        <v>1240.8</v>
      </c>
      <c r="T107" s="3">
        <f t="shared" si="19"/>
        <v>278.5</v>
      </c>
      <c r="U107" s="3">
        <f t="shared" si="19"/>
        <v>229.4</v>
      </c>
      <c r="V107" s="323">
        <f t="shared" si="20"/>
        <v>131.3</v>
      </c>
    </row>
    <row r="108" spans="18:22" ht="12.75">
      <c r="R108" s="308">
        <v>12</v>
      </c>
      <c r="S108" s="3">
        <f t="shared" si="19"/>
        <v>1781.40966045</v>
      </c>
      <c r="T108" s="3">
        <f t="shared" si="19"/>
        <v>470.27</v>
      </c>
      <c r="U108" s="3">
        <f t="shared" si="19"/>
        <v>337.36420000000004</v>
      </c>
      <c r="V108" s="323">
        <f t="shared" si="20"/>
        <v>149.8812093018218</v>
      </c>
    </row>
    <row r="109" spans="18:22" ht="12.75">
      <c r="R109" s="308">
        <v>13</v>
      </c>
      <c r="S109" s="3">
        <f t="shared" si="19"/>
        <v>1829.8335</v>
      </c>
      <c r="T109" s="3">
        <f t="shared" si="19"/>
        <v>188.4134</v>
      </c>
      <c r="U109" s="3">
        <f t="shared" si="19"/>
        <v>421.36850000000004</v>
      </c>
      <c r="V109" s="323">
        <f t="shared" si="20"/>
        <v>149.41353189887735</v>
      </c>
    </row>
    <row r="110" spans="18:22" ht="12.75">
      <c r="R110" s="308">
        <v>14</v>
      </c>
      <c r="S110" s="3">
        <f t="shared" si="19"/>
        <v>2021.3049047048166</v>
      </c>
      <c r="T110" s="3">
        <f t="shared" si="19"/>
        <v>244.01244188</v>
      </c>
      <c r="U110" s="3">
        <f t="shared" si="19"/>
        <v>401.2952535039676</v>
      </c>
      <c r="V110" s="323">
        <f t="shared" si="20"/>
        <v>111.02398648648649</v>
      </c>
    </row>
    <row r="111" spans="18:22" ht="12.75">
      <c r="R111" s="320" t="s">
        <v>187</v>
      </c>
      <c r="S111" s="3">
        <f>E30</f>
        <v>1773.8894952016162</v>
      </c>
      <c r="T111" s="3">
        <f>F30</f>
        <v>354.97169140999995</v>
      </c>
      <c r="U111" s="3">
        <f>G30</f>
        <v>357.447073239092</v>
      </c>
      <c r="V111" s="323">
        <f>P30</f>
        <v>107.14969696969698</v>
      </c>
    </row>
    <row r="112" spans="18:22" ht="12.75">
      <c r="R112" s="308"/>
      <c r="S112" s="3"/>
      <c r="T112" s="3"/>
      <c r="U112" s="3"/>
      <c r="V112" s="323"/>
    </row>
  </sheetData>
  <sheetProtection/>
  <mergeCells count="7">
    <mergeCell ref="R34:R35"/>
    <mergeCell ref="B6:B7"/>
    <mergeCell ref="C6:C8"/>
    <mergeCell ref="D6:G6"/>
    <mergeCell ref="H6:K6"/>
    <mergeCell ref="L6:O6"/>
    <mergeCell ref="P6:P8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N23"/>
  <sheetViews>
    <sheetView showGridLines="0" zoomScale="76" zoomScaleNormal="76" zoomScalePageLayoutView="0" workbookViewId="0" topLeftCell="A1">
      <selection activeCell="C63" sqref="C63"/>
    </sheetView>
  </sheetViews>
  <sheetFormatPr defaultColWidth="11.421875" defaultRowHeight="12.75"/>
  <cols>
    <col min="1" max="1" width="2.28125" style="0" customWidth="1"/>
    <col min="7" max="7" width="23.8515625" style="0" bestFit="1" customWidth="1"/>
    <col min="8" max="8" width="14.8515625" style="0" customWidth="1"/>
    <col min="9" max="9" width="27.140625" style="0" bestFit="1" customWidth="1"/>
    <col min="11" max="11" width="18.57421875" style="0" bestFit="1" customWidth="1"/>
  </cols>
  <sheetData>
    <row r="4" spans="1:8" ht="12.75">
      <c r="A4" s="80"/>
      <c r="B4" s="81" t="s">
        <v>110</v>
      </c>
      <c r="C4" s="80"/>
      <c r="D4" s="80"/>
      <c r="E4" s="80"/>
      <c r="F4" s="80"/>
      <c r="G4" s="80"/>
      <c r="H4" s="80"/>
    </row>
    <row r="5" spans="2:8" ht="13.5" thickBot="1">
      <c r="B5" s="79"/>
      <c r="C5" s="78"/>
      <c r="D5" s="78"/>
      <c r="E5" s="78"/>
      <c r="F5" s="78"/>
      <c r="G5" s="78"/>
      <c r="H5" s="78"/>
    </row>
    <row r="6" spans="2:11" ht="13.5" thickBot="1">
      <c r="B6" s="60"/>
      <c r="C6" s="61"/>
      <c r="D6" s="61"/>
      <c r="E6" s="62"/>
      <c r="F6" s="71"/>
      <c r="G6" s="72" t="s">
        <v>58</v>
      </c>
      <c r="H6" s="71"/>
      <c r="I6" s="72" t="s">
        <v>59</v>
      </c>
      <c r="J6" s="71"/>
      <c r="K6" s="73" t="s">
        <v>2</v>
      </c>
    </row>
    <row r="7" spans="2:11" ht="12.75">
      <c r="B7" s="63" t="s">
        <v>48</v>
      </c>
      <c r="C7" s="61"/>
      <c r="D7" s="61"/>
      <c r="E7" s="62"/>
      <c r="F7" s="47"/>
      <c r="G7" s="48"/>
      <c r="H7" s="48"/>
      <c r="I7" s="48"/>
      <c r="J7" s="48"/>
      <c r="K7" s="49">
        <f>G7+I7</f>
        <v>0</v>
      </c>
    </row>
    <row r="8" spans="2:11" ht="12.75">
      <c r="B8" s="64" t="s">
        <v>51</v>
      </c>
      <c r="C8" s="65"/>
      <c r="D8" s="65"/>
      <c r="E8" s="66"/>
      <c r="F8" s="2"/>
      <c r="G8" s="50"/>
      <c r="H8" s="50"/>
      <c r="I8" s="50"/>
      <c r="J8" s="50"/>
      <c r="K8" s="51">
        <f>G8+I8</f>
        <v>0</v>
      </c>
    </row>
    <row r="9" spans="2:14" ht="13.5" thickBot="1">
      <c r="B9" s="67"/>
      <c r="C9" s="68"/>
      <c r="D9" s="68"/>
      <c r="E9" s="69" t="s">
        <v>2</v>
      </c>
      <c r="F9" s="52"/>
      <c r="G9" s="53">
        <f>SUM(G7:G8)</f>
        <v>0</v>
      </c>
      <c r="H9" s="53"/>
      <c r="I9" s="53">
        <f>SUM(I7:I8)</f>
        <v>0</v>
      </c>
      <c r="J9" s="53"/>
      <c r="K9" s="54">
        <f>G9+I9</f>
        <v>0</v>
      </c>
      <c r="M9" s="163" t="e">
        <f>+G9/$K$9</f>
        <v>#DIV/0!</v>
      </c>
      <c r="N9" s="163" t="e">
        <f>+I9/$K$9</f>
        <v>#DIV/0!</v>
      </c>
    </row>
    <row r="10" spans="2:11" ht="12.75">
      <c r="B10" s="63"/>
      <c r="C10" s="61"/>
      <c r="D10" s="61"/>
      <c r="E10" s="62"/>
      <c r="F10" s="71"/>
      <c r="G10" s="74" t="s">
        <v>58</v>
      </c>
      <c r="H10" s="75"/>
      <c r="I10" s="74" t="s">
        <v>59</v>
      </c>
      <c r="J10" s="75"/>
      <c r="K10" s="76" t="s">
        <v>2</v>
      </c>
    </row>
    <row r="11" spans="2:11" ht="12.75">
      <c r="B11" s="64" t="s">
        <v>52</v>
      </c>
      <c r="C11" s="65"/>
      <c r="D11" s="65"/>
      <c r="E11" s="66"/>
      <c r="F11" s="2"/>
      <c r="G11" s="50"/>
      <c r="H11" s="50"/>
      <c r="I11" s="50"/>
      <c r="J11" s="50"/>
      <c r="K11" s="51">
        <f>G11+I11</f>
        <v>0</v>
      </c>
    </row>
    <row r="12" spans="2:11" ht="12.75">
      <c r="B12" s="64" t="s">
        <v>53</v>
      </c>
      <c r="C12" s="65"/>
      <c r="D12" s="65"/>
      <c r="E12" s="66"/>
      <c r="F12" s="2"/>
      <c r="G12" s="50"/>
      <c r="H12" s="50"/>
      <c r="I12" s="50"/>
      <c r="J12" s="50"/>
      <c r="K12" s="51">
        <f>G12+I12</f>
        <v>0</v>
      </c>
    </row>
    <row r="13" spans="2:14" ht="13.5" thickBot="1">
      <c r="B13" s="67"/>
      <c r="C13" s="68"/>
      <c r="D13" s="68"/>
      <c r="E13" s="69" t="s">
        <v>2</v>
      </c>
      <c r="F13" s="52"/>
      <c r="G13" s="53">
        <f>SUM(G11:G12)</f>
        <v>0</v>
      </c>
      <c r="H13" s="53"/>
      <c r="I13" s="53">
        <f>SUM(I11:I12)</f>
        <v>0</v>
      </c>
      <c r="J13" s="53"/>
      <c r="K13" s="54">
        <f>G13+I13</f>
        <v>0</v>
      </c>
      <c r="M13" s="163" t="e">
        <f>+G13/$K$13</f>
        <v>#DIV/0!</v>
      </c>
      <c r="N13" s="163" t="e">
        <f>+I13/$K$13</f>
        <v>#DIV/0!</v>
      </c>
    </row>
    <row r="14" spans="2:11" ht="12.75">
      <c r="B14" s="63"/>
      <c r="C14" s="61"/>
      <c r="D14" s="61"/>
      <c r="E14" s="62"/>
      <c r="F14" s="71"/>
      <c r="G14" s="74" t="s">
        <v>58</v>
      </c>
      <c r="H14" s="75"/>
      <c r="I14" s="74" t="s">
        <v>59</v>
      </c>
      <c r="J14" s="75"/>
      <c r="K14" s="76" t="s">
        <v>2</v>
      </c>
    </row>
    <row r="15" spans="2:11" ht="12.75">
      <c r="B15" s="64" t="s">
        <v>60</v>
      </c>
      <c r="C15" s="65"/>
      <c r="D15" s="65"/>
      <c r="E15" s="66"/>
      <c r="F15" s="2"/>
      <c r="G15" s="50"/>
      <c r="H15" s="50"/>
      <c r="I15" s="50"/>
      <c r="J15" s="50"/>
      <c r="K15" s="51">
        <f>G15+I15</f>
        <v>0</v>
      </c>
    </row>
    <row r="16" spans="2:11" ht="12.75">
      <c r="B16" s="64" t="s">
        <v>54</v>
      </c>
      <c r="C16" s="65"/>
      <c r="D16" s="65"/>
      <c r="E16" s="66"/>
      <c r="F16" s="2"/>
      <c r="G16" s="50"/>
      <c r="H16" s="50"/>
      <c r="I16" s="50"/>
      <c r="J16" s="50"/>
      <c r="K16" s="51">
        <f>G16+I16</f>
        <v>0</v>
      </c>
    </row>
    <row r="17" spans="2:14" ht="13.5" thickBot="1">
      <c r="B17" s="70"/>
      <c r="C17" s="68"/>
      <c r="D17" s="68"/>
      <c r="E17" s="69" t="s">
        <v>2</v>
      </c>
      <c r="F17" s="52"/>
      <c r="G17" s="53">
        <f>SUM(G15:G16)</f>
        <v>0</v>
      </c>
      <c r="H17" s="53"/>
      <c r="I17" s="53">
        <f>SUM(I15:I16)</f>
        <v>0</v>
      </c>
      <c r="J17" s="53"/>
      <c r="K17" s="54">
        <f>G17+I17</f>
        <v>0</v>
      </c>
      <c r="M17" s="163" t="e">
        <f>+G17/$K$17</f>
        <v>#DIV/0!</v>
      </c>
      <c r="N17" s="163" t="e">
        <f>+I17/$K$17</f>
        <v>#DIV/0!</v>
      </c>
    </row>
    <row r="18" spans="7:11" ht="13.5" thickBot="1">
      <c r="G18" s="35"/>
      <c r="H18" s="35"/>
      <c r="I18" s="35"/>
      <c r="J18" s="35"/>
      <c r="K18" s="35"/>
    </row>
    <row r="19" spans="5:11" ht="17.25" thickBot="1">
      <c r="E19" s="55" t="s">
        <v>55</v>
      </c>
      <c r="F19" s="56"/>
      <c r="G19" s="57">
        <f>G9+G13+G17</f>
        <v>0</v>
      </c>
      <c r="H19" s="57"/>
      <c r="I19" s="57">
        <f>I9+I13+I17</f>
        <v>0</v>
      </c>
      <c r="J19" s="57"/>
      <c r="K19" s="58">
        <f>K9+K13+K17</f>
        <v>0</v>
      </c>
    </row>
    <row r="23" ht="12.75">
      <c r="K23" s="77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OOSORIO</dc:creator>
  <cp:keywords/>
  <dc:description/>
  <cp:lastModifiedBy>TEMP_DGE47</cp:lastModifiedBy>
  <cp:lastPrinted>2017-08-14T21:27:26Z</cp:lastPrinted>
  <dcterms:created xsi:type="dcterms:W3CDTF">2007-07-24T14:30:20Z</dcterms:created>
  <dcterms:modified xsi:type="dcterms:W3CDTF">2017-08-15T19:19:39Z</dcterms:modified>
  <cp:category/>
  <cp:version/>
  <cp:contentType/>
  <cp:contentStatus/>
</cp:coreProperties>
</file>